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isy Loncon\Desktop\FUNDACIÓN ATISHA\"/>
    </mc:Choice>
  </mc:AlternateContent>
  <bookViews>
    <workbookView xWindow="0" yWindow="0" windowWidth="20490" windowHeight="7650"/>
  </bookViews>
  <sheets>
    <sheet name="2022 B" sheetId="4" r:id="rId1"/>
    <sheet name="Gestion 2022" sheetId="8" r:id="rId2"/>
    <sheet name="Ing OP 2022" sheetId="9" r:id="rId3"/>
    <sheet name="A. BG 2022" sheetId="5" r:id="rId4"/>
    <sheet name="B. EstAct 2022" sheetId="6" r:id="rId5"/>
    <sheet name="C. EstFluEf 2022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5" i="7"/>
  <c r="D5" i="8" s="1"/>
  <c r="G34" i="5" l="1"/>
  <c r="C6" i="5"/>
  <c r="D28" i="7"/>
  <c r="C28" i="7"/>
  <c r="D19" i="7"/>
  <c r="C19" i="7"/>
  <c r="E5" i="8"/>
  <c r="AG27" i="4"/>
  <c r="AF27" i="4"/>
  <c r="AD27" i="4"/>
  <c r="AC27" i="4"/>
  <c r="AA27" i="4"/>
  <c r="Z27" i="4"/>
  <c r="X27" i="4"/>
  <c r="U27" i="4"/>
  <c r="T27" i="4"/>
  <c r="R27" i="4"/>
  <c r="Q27" i="4"/>
  <c r="O27" i="4"/>
  <c r="N27" i="4"/>
  <c r="O28" i="4" s="1"/>
  <c r="W8" i="4"/>
  <c r="W27" i="4" s="1"/>
  <c r="O8" i="4"/>
  <c r="B28" i="4"/>
  <c r="H26" i="4"/>
  <c r="F26" i="4"/>
  <c r="E26" i="4"/>
  <c r="E28" i="4" s="1"/>
  <c r="D26" i="4"/>
  <c r="D28" i="4" s="1"/>
  <c r="B26" i="4"/>
  <c r="I22" i="4"/>
  <c r="I26" i="4" s="1"/>
  <c r="E22" i="4"/>
  <c r="C22" i="4"/>
  <c r="G21" i="4"/>
  <c r="E21" i="4"/>
  <c r="C21" i="4"/>
  <c r="G15" i="4"/>
  <c r="G26" i="4" s="1"/>
  <c r="E15" i="4"/>
  <c r="C15" i="4"/>
  <c r="C26" i="4" s="1"/>
  <c r="C28" i="4" s="1"/>
  <c r="D35" i="7"/>
  <c r="C35" i="7"/>
  <c r="G28" i="4" l="1"/>
  <c r="I28" i="4"/>
  <c r="H27" i="4"/>
  <c r="G27" i="4"/>
  <c r="H28" i="4"/>
  <c r="F28" i="4"/>
  <c r="C4" i="9"/>
  <c r="C5" i="9" s="1"/>
  <c r="D5" i="9"/>
  <c r="G4" i="8"/>
  <c r="D23" i="6"/>
  <c r="C23" i="6"/>
  <c r="D14" i="6"/>
  <c r="E4" i="8" s="1"/>
  <c r="C14" i="6"/>
  <c r="D4" i="8" s="1"/>
  <c r="G37" i="5"/>
  <c r="C37" i="5"/>
  <c r="D37" i="5"/>
  <c r="C19" i="5"/>
  <c r="C29" i="5"/>
  <c r="D29" i="5"/>
  <c r="D19" i="5"/>
  <c r="D39" i="5" s="1"/>
  <c r="D12" i="7"/>
  <c r="C12" i="7"/>
  <c r="D31" i="6"/>
  <c r="D38" i="6" s="1"/>
  <c r="C31" i="6"/>
  <c r="C38" i="6" s="1"/>
  <c r="H37" i="5"/>
  <c r="H29" i="5"/>
  <c r="G29" i="5"/>
  <c r="H19" i="5"/>
  <c r="G19" i="5"/>
  <c r="G31" i="5" s="1"/>
  <c r="C39" i="5" l="1"/>
  <c r="D30" i="7"/>
  <c r="C30" i="7"/>
  <c r="D24" i="6"/>
  <c r="D40" i="6" s="1"/>
  <c r="D42" i="6" s="1"/>
  <c r="C24" i="6"/>
  <c r="C40" i="6" s="1"/>
  <c r="C42" i="6" s="1"/>
  <c r="G6" i="8" s="1"/>
  <c r="G39" i="5"/>
  <c r="H31" i="5"/>
  <c r="H39" i="5" s="1"/>
</calcChain>
</file>

<file path=xl/sharedStrings.xml><?xml version="1.0" encoding="utf-8"?>
<sst xmlns="http://schemas.openxmlformats.org/spreadsheetml/2006/main" count="225" uniqueCount="200">
  <si>
    <t>4.30.0 TOTAL PASIVO Y PATRIMONIO</t>
  </si>
  <si>
    <t>4.10.0 TOTAL ACTIVOS</t>
  </si>
  <si>
    <t>4.31.0 TOTAL PATRIMONIO</t>
  </si>
  <si>
    <t>4.13.0 Total Otros Activos</t>
  </si>
  <si>
    <t>4.31.3 Con Restricciones Permanentes</t>
  </si>
  <si>
    <t>4.31.2 Con Restricciones Temporales</t>
  </si>
  <si>
    <t>4.31.1 Sin Restricciones</t>
  </si>
  <si>
    <t>4.13.3 Otros</t>
  </si>
  <si>
    <t>PATRIMONIO</t>
  </si>
  <si>
    <t>4.13.2 Activos con Restricciones</t>
  </si>
  <si>
    <t>4.13.1 Inversiones</t>
  </si>
  <si>
    <t>4.20.0 TOTAL PASIVO</t>
  </si>
  <si>
    <t>Otros Activos</t>
  </si>
  <si>
    <t xml:space="preserve"> 4.22.0 Total Pasivo a Largo Plazo</t>
  </si>
  <si>
    <t>4.12.0 Total Activo Fijo Neto</t>
  </si>
  <si>
    <t>4.12.7 Activos de Uso Restringido</t>
  </si>
  <si>
    <t>4.12.6 (-) Depreciación Acumulada</t>
  </si>
  <si>
    <t>4.12.5 Otros activos fijos</t>
  </si>
  <si>
    <t>4.22.4 Otros pasivos a largo plazo</t>
  </si>
  <si>
    <t>4.12.4 Vehículos</t>
  </si>
  <si>
    <t>4.22.3 Provisiones</t>
  </si>
  <si>
    <t>4.12.3 Muebles y útiles</t>
  </si>
  <si>
    <t>4.22.2 Fondos y Proyectos en Administración</t>
  </si>
  <si>
    <t>4.12.2 Construcciones</t>
  </si>
  <si>
    <t>4.22.1 Obligaciones con Bancos e Instituciones Financieras</t>
  </si>
  <si>
    <t>4.12.1 Terrenos</t>
  </si>
  <si>
    <t>Largo Plazo</t>
  </si>
  <si>
    <t>Fijo</t>
  </si>
  <si>
    <t>4.21.0  Total Pasivo Corto Plazo</t>
  </si>
  <si>
    <t>4.11.0 Total Activo Circulante</t>
  </si>
  <si>
    <t>4.11.5 Activos con Restricciones</t>
  </si>
  <si>
    <t xml:space="preserve">   4.11.4.4 Otros</t>
  </si>
  <si>
    <t xml:space="preserve">   4.11.4.3 Gastos pagados por anticipado</t>
  </si>
  <si>
    <t xml:space="preserve">   4.11.4.2 Impuestos por recuperar</t>
  </si>
  <si>
    <t xml:space="preserve">   4.21.4.5 Otros</t>
  </si>
  <si>
    <t xml:space="preserve">   4.11.4.1 Existencias</t>
  </si>
  <si>
    <t xml:space="preserve">   4.21.4.4 Ingresos percibidos por adelantado</t>
  </si>
  <si>
    <t>4.11.4 Otros activos circulantes</t>
  </si>
  <si>
    <t xml:space="preserve">   4.21.4.3 Provisiones</t>
  </si>
  <si>
    <t> 0</t>
  </si>
  <si>
    <t xml:space="preserve">   4.11.3.4 Otras cuentas por cobrar (Neto)</t>
  </si>
  <si>
    <t xml:space="preserve">   4.21.4.2 Retenciones</t>
  </si>
  <si>
    <t xml:space="preserve">   4.11.3.3 Cuotas Sociales por Cobrar (Neto)</t>
  </si>
  <si>
    <t xml:space="preserve">   4.21.4.1 Impuesto a la Renta por Pagar</t>
  </si>
  <si>
    <t xml:space="preserve">   4.11.3.2 Subvenciones por Recibir</t>
  </si>
  <si>
    <t>4.21.4 Otros pasivos</t>
  </si>
  <si>
    <t xml:space="preserve">   4.11.3.1 Donaciones por Recibir</t>
  </si>
  <si>
    <t>4.21.3 Fondos y Proyectos en Administración</t>
  </si>
  <si>
    <t>4.11.3 Cuentas por Cobrar</t>
  </si>
  <si>
    <t>4.21.2 Cuentas por Pagar y Acreedores varios</t>
  </si>
  <si>
    <t>4.11.2 Inversiones Temporales</t>
  </si>
  <si>
    <t>4.21.1 Obligación con Bancos e Instituciones                   Financieras</t>
  </si>
  <si>
    <t>4.11.1 Disponible: Caja y Bancos</t>
  </si>
  <si>
    <t>Corto plazo</t>
  </si>
  <si>
    <t>Circulante</t>
  </si>
  <si>
    <t>M$</t>
  </si>
  <si>
    <t>PASIVOS</t>
  </si>
  <si>
    <t>ACTIVOS</t>
  </si>
  <si>
    <r>
      <t>1.3</t>
    </r>
    <r>
      <rPr>
        <b/>
        <sz val="7"/>
        <color rgb="FFFFFFFF"/>
        <rFont val="Times New Roman"/>
        <family val="1"/>
      </rPr>
      <t xml:space="preserve">   </t>
    </r>
    <r>
      <rPr>
        <b/>
        <sz val="12"/>
        <color rgb="FFFFFFFF"/>
        <rFont val="Arial"/>
        <family val="2"/>
      </rPr>
      <t>Gestión</t>
    </r>
  </si>
  <si>
    <r>
      <t>a.</t>
    </r>
    <r>
      <rPr>
        <sz val="7"/>
        <color theme="1"/>
        <rFont val="Times New Roman"/>
        <family val="1"/>
      </rPr>
      <t xml:space="preserve"> </t>
    </r>
    <r>
      <rPr>
        <sz val="9"/>
        <color rgb="FF000000"/>
        <rFont val="Arial"/>
        <family val="2"/>
      </rPr>
      <t>Ingresos Operacionales (en M$)</t>
    </r>
  </si>
  <si>
    <t>d. Patrimonio (en M$)</t>
  </si>
  <si>
    <r>
      <t>b.</t>
    </r>
    <r>
      <rPr>
        <sz val="7"/>
        <color theme="1"/>
        <rFont val="Times New Roman"/>
        <family val="1"/>
      </rPr>
      <t xml:space="preserve"> </t>
    </r>
    <r>
      <rPr>
        <sz val="8"/>
        <color rgb="FF000000"/>
        <rFont val="Arial"/>
        <family val="2"/>
      </rPr>
      <t>Privados (M$)</t>
    </r>
  </si>
  <si>
    <t>Donaciones</t>
  </si>
  <si>
    <t>Proyectos</t>
  </si>
  <si>
    <t>e. Superávit o Déficit del Ejercicio (en M$)</t>
  </si>
  <si>
    <t>Venta de bienes y servicios</t>
  </si>
  <si>
    <t>Otros (ej. Cuotas sociales)</t>
  </si>
  <si>
    <t>f. Identificación de las tres principales fuentes de ingreso</t>
  </si>
  <si>
    <r>
      <t>c.</t>
    </r>
    <r>
      <rPr>
        <sz val="7"/>
        <color theme="1"/>
        <rFont val="Times New Roman"/>
        <family val="1"/>
      </rPr>
      <t xml:space="preserve"> </t>
    </r>
    <r>
      <rPr>
        <sz val="8"/>
        <color rgb="FF000000"/>
        <rFont val="Arial"/>
        <family val="2"/>
      </rPr>
      <t xml:space="preserve">Públicos </t>
    </r>
  </si>
  <si>
    <t>Subvenciones</t>
  </si>
  <si>
    <t>(M$)</t>
  </si>
  <si>
    <t>g. N° total de usuarios (directos)</t>
  </si>
  <si>
    <t>h. Indicador principal de gestión (y su resultado)</t>
  </si>
  <si>
    <t>i. Persona de contacto</t>
  </si>
  <si>
    <t>Kim Hauser, kimhauserv@gmail.com, +569 9038 0713</t>
  </si>
  <si>
    <t>a. Ingresos Operacionales (en M$)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</si>
  <si>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Con restricciones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</si>
  <si>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Sin restricciones</t>
    </r>
  </si>
  <si>
    <t xml:space="preserve">TOTAL DE INGRESOS OPERACIONALES </t>
  </si>
  <si>
    <t>b. Origen de los ingresos operacionales:</t>
  </si>
  <si>
    <r>
      <t xml:space="preserve"> </t>
    </r>
    <r>
      <rPr>
        <sz val="12"/>
        <color rgb="FF000000"/>
        <rFont val="Times New Roman"/>
        <family val="1"/>
      </rPr>
      <t>x 100</t>
    </r>
  </si>
  <si>
    <t>c. Otros indicadores relevantes:</t>
  </si>
  <si>
    <r>
      <t xml:space="preserve"> </t>
    </r>
    <r>
      <rPr>
        <sz val="11"/>
        <color rgb="FF000000"/>
        <rFont val="Times New Roman"/>
        <family val="1"/>
      </rPr>
      <t>x 100</t>
    </r>
  </si>
  <si>
    <t>EMPRESA</t>
  </si>
  <si>
    <t>FUNDACION SOCIAL TIBETANA CHOE KHOR LING</t>
  </si>
  <si>
    <t>RUT</t>
  </si>
  <si>
    <t>65.036.867-3</t>
  </si>
  <si>
    <t>DIRECCION</t>
  </si>
  <si>
    <t>FRANCISCO DE VILLAGRA 402 - COMUNA DE ÑUÑOA</t>
  </si>
  <si>
    <t>GIRO</t>
  </si>
  <si>
    <t>FUNDACION SOCIAL SIN FINES DE LUCRO</t>
  </si>
  <si>
    <t>         B  A  L  A  N  C  E          G  E  N  E  R  A  L</t>
  </si>
  <si>
    <t>Sumas</t>
  </si>
  <si>
    <t>Saldo</t>
  </si>
  <si>
    <t>            Inventario</t>
  </si>
  <si>
    <t>            Resultado</t>
  </si>
  <si>
    <t>CUENTAS</t>
  </si>
  <si>
    <t>Debitos</t>
  </si>
  <si>
    <t>Credito</t>
  </si>
  <si>
    <t>Deudor</t>
  </si>
  <si>
    <t>Acreedor</t>
  </si>
  <si>
    <t>Activo</t>
  </si>
  <si>
    <t>Pasivo</t>
  </si>
  <si>
    <t>Pérdida</t>
  </si>
  <si>
    <t>Ganancia</t>
  </si>
  <si>
    <t>CAJA</t>
  </si>
  <si>
    <t>BANCO BCI</t>
  </si>
  <si>
    <t>CLIENTES</t>
  </si>
  <si>
    <t>PRESTAMO</t>
  </si>
  <si>
    <t>CREDITOS</t>
  </si>
  <si>
    <t>PROVEEDORES</t>
  </si>
  <si>
    <t>RETENCION 2DA CATEG</t>
  </si>
  <si>
    <t>APORTE DONACION</t>
  </si>
  <si>
    <t>EXEDENTES ACUMULADOS</t>
  </si>
  <si>
    <t>INGRESOS POR DONACION</t>
  </si>
  <si>
    <t>GASTOS</t>
  </si>
  <si>
    <t>SUMAS</t>
  </si>
  <si>
    <t>RESULTADO EXEDENTES</t>
  </si>
  <si>
    <t>SUMAS IGUALES</t>
  </si>
  <si>
    <t> Declaro que los asientos y presente Balance General corresponden a los antecedentes fidedignos proporcionados por el contribuyente</t>
  </si>
  <si>
    <t> que suscribe al contador, en conformidad al Articulo 100 del Codigo Tributario, el que se da por expresamente reproducido.</t>
  </si>
  <si>
    <t>Juan Espinoza Medina</t>
  </si>
  <si>
    <t xml:space="preserve">   Carolina Prado Cordero</t>
  </si>
  <si>
    <t>Contador General</t>
  </si>
  <si>
    <t>Vice-Presidente Fundación</t>
  </si>
  <si>
    <t>  Reg.13642-4</t>
  </si>
  <si>
    <t xml:space="preserve">      Rut.:8.456.629-2</t>
  </si>
  <si>
    <t>Ingresos Operacionales</t>
  </si>
  <si>
    <t>4.40.1 Privados</t>
  </si>
  <si>
    <t>4.40.1.1 Donaciones</t>
  </si>
  <si>
    <t>4.40.1.2 Proyectos</t>
  </si>
  <si>
    <t>4.40.1.3 Venta de bienes y servicios</t>
  </si>
  <si>
    <t>4.40.1.4 Otros</t>
  </si>
  <si>
    <t>4.40.2 Estatales</t>
  </si>
  <si>
    <t>4.40.2.1 Subvenciones</t>
  </si>
  <si>
    <t>4.40.2.2 Proyectos</t>
  </si>
  <si>
    <t>4.40.2.3 Venta de bienes y servicios</t>
  </si>
  <si>
    <t>4.40.0 Total Ingresos Operacionales</t>
  </si>
  <si>
    <t>Gastos Operacionales</t>
  </si>
  <si>
    <t>4.50.1 Costo de Remuneraciones</t>
  </si>
  <si>
    <t>4.50.2 Gastos Generales de Operación</t>
  </si>
  <si>
    <t>4.50.3 Gastos Administrativos</t>
  </si>
  <si>
    <t>4.50.4 Depreciación</t>
  </si>
  <si>
    <t>4.50.5 Castigo de incobrables</t>
  </si>
  <si>
    <t>4.50.6 Costo directo venta de bienes y servicios</t>
  </si>
  <si>
    <t xml:space="preserve">4.50.7 Otros costos de proyectos específicos </t>
  </si>
  <si>
    <t>4.50.0 Total Gastos Operacionales</t>
  </si>
  <si>
    <t>4.60.0 Superávit (Déficit) Operacional</t>
  </si>
  <si>
    <t>Ingresos No Operacionales</t>
  </si>
  <si>
    <t>4.41.1 Renta de inversiones</t>
  </si>
  <si>
    <t>4.41.2 Ganancia venta de activos</t>
  </si>
  <si>
    <t>4.41.3 Indemnización seguros</t>
  </si>
  <si>
    <t>4.41.4 Otros ingresos no operacionales</t>
  </si>
  <si>
    <t>4.41.0 Total Ingresos No Operacionales</t>
  </si>
  <si>
    <t>Egresos No Operacionales</t>
  </si>
  <si>
    <t>4.51.1 Gastos Financieros</t>
  </si>
  <si>
    <t>4.51.2 Por venta de activos</t>
  </si>
  <si>
    <t>4.51.3 Por siniestros</t>
  </si>
  <si>
    <t>4.51.4 Otros gastos no operacionales</t>
  </si>
  <si>
    <t>4.51.0 Total Egresos No Operacionales</t>
  </si>
  <si>
    <t>4.61.0 Superávit (Déficit) No Operacional</t>
  </si>
  <si>
    <t>4.62.1  Superávit (Déficit) antes de impuestos</t>
  </si>
  <si>
    <t>4.62.2 Impuesto Renta</t>
  </si>
  <si>
    <r>
      <t xml:space="preserve">4.62.0 Déficit / Superávit del Ejercicio </t>
    </r>
    <r>
      <rPr>
        <i/>
        <sz val="9"/>
        <color rgb="FFFFFFFF"/>
        <rFont val="Arial"/>
        <family val="2"/>
      </rPr>
      <t>(Debe ir en la carátula)</t>
    </r>
  </si>
  <si>
    <t>Flujo de efectivo proveniente de actividades operacionales</t>
  </si>
  <si>
    <t>4.71.1 Donaciones recibidas</t>
  </si>
  <si>
    <t>4.71.2 Subvenciones recibidas</t>
  </si>
  <si>
    <t>4.71.3 Cuotas sociales cobradas</t>
  </si>
  <si>
    <t>4.71.4 Otros ingresos recibidos</t>
  </si>
  <si>
    <t>4.71.5 Sueldos y honorarios pagados (menos)</t>
  </si>
  <si>
    <t>4.71.6 Pago a proveedores (menos)</t>
  </si>
  <si>
    <t>4.71.7 Impuestos pagados (menos)</t>
  </si>
  <si>
    <t>4.71.0 Total Flujo Neto Operacional</t>
  </si>
  <si>
    <t>Flujo de efectivo proveniente de actividades de inversión</t>
  </si>
  <si>
    <t>4.72.1 Venta de activos fijos</t>
  </si>
  <si>
    <t>4.72.2 Compra de activos fijos (menos)</t>
  </si>
  <si>
    <t>4.72.3 Inversiones de largo plazo (menos)</t>
  </si>
  <si>
    <t>4.72.4 Compra / venta de valores negociables (neto)</t>
  </si>
  <si>
    <t>4.72.0 Total Flujo Neto de Inversión</t>
  </si>
  <si>
    <t>Flujo de efectivo proveniente de actividades de financiamiento</t>
  </si>
  <si>
    <t>4.73.1 Préstamos recibidos</t>
  </si>
  <si>
    <t>4.73.2 Intereses recibidos</t>
  </si>
  <si>
    <t>4.73.3 Pago de préstamos (menos)</t>
  </si>
  <si>
    <t>4.73.4 Gastos financieros (menos)</t>
  </si>
  <si>
    <t>4.73.5 Fondos recibidos en administración</t>
  </si>
  <si>
    <t>4.73.6 Fondos usados en administración (menos)</t>
  </si>
  <si>
    <t>4.73.0 Total Flujo de financiamiento</t>
  </si>
  <si>
    <t>4.70.0 Flujo Neto Total</t>
  </si>
  <si>
    <r>
      <t xml:space="preserve">4.74.1 Saldo inicial de efectivo </t>
    </r>
    <r>
      <rPr>
        <sz val="10"/>
        <color rgb="FFFFFFFF"/>
        <rFont val="Arial"/>
        <family val="2"/>
      </rPr>
      <t>(</t>
    </r>
    <r>
      <rPr>
        <i/>
        <sz val="9"/>
        <color rgb="FFFFFFFF"/>
        <rFont val="Arial"/>
        <family val="2"/>
      </rPr>
      <t>Saldo de Disponible: Caja y Bancos 2019 de la hoja Balance)</t>
    </r>
  </si>
  <si>
    <r>
      <t xml:space="preserve">4.74.2 Saldo final de efectivo </t>
    </r>
    <r>
      <rPr>
        <sz val="10"/>
        <color rgb="FFFFFFFF"/>
        <rFont val="Arial"/>
        <family val="2"/>
      </rPr>
      <t>(</t>
    </r>
    <r>
      <rPr>
        <i/>
        <sz val="9"/>
        <color rgb="FFFFFFFF"/>
        <rFont val="Arial"/>
        <family val="2"/>
      </rPr>
      <t>Saldo de Disponible: Caja y Bancos 2020 de la hoja Balance)</t>
    </r>
  </si>
  <si>
    <t>4.74.0 Variación neta del efectivo</t>
  </si>
  <si>
    <t>RESERVA EXEDENTE</t>
  </si>
  <si>
    <t>TERRENOS</t>
  </si>
  <si>
    <t>GASTOS NOTARIALES</t>
  </si>
  <si>
    <t>PROVISION ARRDO</t>
  </si>
  <si>
    <t>ARRIENDOS</t>
  </si>
  <si>
    <t>DONACIONES</t>
  </si>
  <si>
    <t>OK</t>
  </si>
  <si>
    <t>       Período: Enero a Diciembre  del 2022</t>
  </si>
  <si>
    <t>PROVISION GARANTIA ARRIENDOS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</si>
</sst>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FFFF"/>
      <name val="Arial"/>
      <family val="2"/>
    </font>
    <font>
      <b/>
      <sz val="7"/>
      <color rgb="FFFFFFFF"/>
      <name val="Times New Roman"/>
      <family val="1"/>
    </font>
    <font>
      <b/>
      <sz val="9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9"/>
      <color rgb="FFFFFFFF"/>
      <name val="Arial"/>
      <family val="2"/>
    </font>
    <font>
      <sz val="12"/>
      <color rgb="FFFFFFFF"/>
      <name val="Arial"/>
      <family val="2"/>
    </font>
    <font>
      <sz val="12"/>
      <color rgb="FF000000"/>
      <name val="Arial"/>
      <family val="2"/>
    </font>
    <font>
      <sz val="9"/>
      <color rgb="FFFFFFFF"/>
      <name val="Arial"/>
      <family val="2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57E1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3" fontId="3" fillId="3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4" fillId="0" borderId="5" xfId="0" applyFont="1" applyBorder="1"/>
    <xf numFmtId="0" fontId="1" fillId="0" borderId="0" xfId="0" applyFont="1" applyAlignment="1">
      <alignment vertical="center"/>
    </xf>
    <xf numFmtId="3" fontId="5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7"/>
    </xf>
    <xf numFmtId="0" fontId="5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9" fillId="2" borderId="18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wrapText="1" indent="8"/>
    </xf>
    <xf numFmtId="3" fontId="1" fillId="5" borderId="10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indent="2"/>
    </xf>
    <xf numFmtId="0" fontId="17" fillId="2" borderId="17" xfId="0" applyFont="1" applyFill="1" applyBorder="1" applyAlignment="1">
      <alignment horizontal="right" vertical="center" wrapText="1"/>
    </xf>
    <xf numFmtId="9" fontId="1" fillId="5" borderId="11" xfId="0" applyNumberFormat="1" applyFont="1" applyFill="1" applyBorder="1" applyAlignment="1">
      <alignment horizontal="center" vertical="center" wrapText="1"/>
    </xf>
    <xf numFmtId="9" fontId="1" fillId="5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9" fillId="2" borderId="17" xfId="0" applyFont="1" applyFill="1" applyBorder="1" applyAlignment="1">
      <alignment horizontal="right" vertical="center" wrapText="1"/>
    </xf>
    <xf numFmtId="0" fontId="0" fillId="6" borderId="20" xfId="0" applyFill="1" applyBorder="1"/>
    <xf numFmtId="0" fontId="0" fillId="6" borderId="20" xfId="0" applyFill="1" applyBorder="1" applyAlignment="1">
      <alignment horizontal="center"/>
    </xf>
    <xf numFmtId="0" fontId="0" fillId="0" borderId="20" xfId="0" applyBorder="1"/>
    <xf numFmtId="3" fontId="0" fillId="7" borderId="20" xfId="0" applyNumberFormat="1" applyFill="1" applyBorder="1"/>
    <xf numFmtId="3" fontId="0" fillId="0" borderId="2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1" fillId="5" borderId="12" xfId="0" applyNumberFormat="1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indent="4"/>
    </xf>
    <xf numFmtId="3" fontId="8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0" fontId="24" fillId="3" borderId="3" xfId="0" applyFont="1" applyFill="1" applyBorder="1" applyAlignment="1">
      <alignment horizontal="right" vertical="center" wrapText="1"/>
    </xf>
    <xf numFmtId="3" fontId="5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right" vertical="center" wrapText="1"/>
    </xf>
    <xf numFmtId="0" fontId="25" fillId="3" borderId="5" xfId="0" applyFont="1" applyFill="1" applyBorder="1" applyAlignment="1">
      <alignment horizontal="right" vertical="center" wrapText="1"/>
    </xf>
    <xf numFmtId="0" fontId="25" fillId="3" borderId="3" xfId="0" applyFont="1" applyFill="1" applyBorder="1" applyAlignment="1">
      <alignment horizontal="right" vertical="center" wrapText="1"/>
    </xf>
    <xf numFmtId="0" fontId="26" fillId="3" borderId="5" xfId="0" applyFont="1" applyFill="1" applyBorder="1" applyAlignment="1">
      <alignment horizontal="right" vertical="center" wrapText="1"/>
    </xf>
    <xf numFmtId="0" fontId="26" fillId="3" borderId="3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vertical="center" wrapText="1"/>
    </xf>
    <xf numFmtId="3" fontId="0" fillId="0" borderId="0" xfId="0" applyNumberFormat="1"/>
    <xf numFmtId="0" fontId="21" fillId="0" borderId="0" xfId="0" applyFont="1"/>
    <xf numFmtId="3" fontId="0" fillId="9" borderId="0" xfId="0" applyNumberFormat="1" applyFill="1"/>
    <xf numFmtId="3" fontId="21" fillId="0" borderId="0" xfId="0" applyNumberFormat="1" applyFont="1"/>
    <xf numFmtId="3" fontId="21" fillId="9" borderId="0" xfId="0" applyNumberFormat="1" applyFont="1" applyFill="1"/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0" fillId="5" borderId="12" xfId="1" applyFill="1" applyBorder="1" applyAlignment="1">
      <alignment vertical="center" wrapText="1"/>
    </xf>
    <xf numFmtId="0" fontId="10" fillId="5" borderId="19" xfId="1" applyFill="1" applyBorder="1" applyAlignment="1">
      <alignment vertical="center" wrapText="1"/>
    </xf>
    <xf numFmtId="0" fontId="10" fillId="5" borderId="13" xfId="1" applyFill="1" applyBorder="1" applyAlignment="1">
      <alignment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3" fontId="1" fillId="5" borderId="15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2" borderId="17" xfId="0" applyFont="1" applyFill="1" applyBorder="1" applyAlignment="1">
      <alignment horizontal="left" vertical="center" wrapText="1" indent="1"/>
    </xf>
    <xf numFmtId="0" fontId="1" fillId="5" borderId="1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4" fillId="0" borderId="7" xfId="0" applyFont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1885950</xdr:colOff>
      <xdr:row>8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9B762E-DC54-4DF2-9D2A-F0A71EEF7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00200"/>
          <a:ext cx="18859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2181225</xdr:colOff>
      <xdr:row>12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4BAAD5-142A-45F2-9A51-23C50038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81275"/>
          <a:ext cx="21812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1181100</xdr:colOff>
      <xdr:row>13</xdr:row>
      <xdr:rowOff>295275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EC70FC-AFDF-452D-AF6B-99E05DEEF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962275"/>
          <a:ext cx="11811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1</xdr:rowOff>
    </xdr:from>
    <xdr:to>
      <xdr:col>1</xdr:col>
      <xdr:colOff>1781175</xdr:colOff>
      <xdr:row>14</xdr:row>
      <xdr:rowOff>285751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E739D9-5238-4878-B700-2D21FA31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43276"/>
          <a:ext cx="178117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imhauserv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workbookViewId="0">
      <selection activeCell="A16" sqref="A16"/>
    </sheetView>
  </sheetViews>
  <sheetFormatPr baseColWidth="10" defaultRowHeight="15" x14ac:dyDescent="0.25"/>
  <cols>
    <col min="1" max="1" width="26.5703125" customWidth="1"/>
  </cols>
  <sheetData>
    <row r="1" spans="1:34" x14ac:dyDescent="0.25">
      <c r="A1" t="s">
        <v>83</v>
      </c>
      <c r="B1" t="s">
        <v>84</v>
      </c>
    </row>
    <row r="2" spans="1:34" x14ac:dyDescent="0.25">
      <c r="A2" t="s">
        <v>85</v>
      </c>
      <c r="B2" t="s">
        <v>86</v>
      </c>
    </row>
    <row r="3" spans="1:34" x14ac:dyDescent="0.25">
      <c r="A3" t="s">
        <v>87</v>
      </c>
      <c r="B3" t="s">
        <v>88</v>
      </c>
      <c r="M3" s="60"/>
      <c r="N3" s="57" t="s">
        <v>106</v>
      </c>
      <c r="O3" s="57" t="s">
        <v>106</v>
      </c>
      <c r="Q3" s="57" t="s">
        <v>191</v>
      </c>
      <c r="R3" s="57" t="s">
        <v>191</v>
      </c>
      <c r="T3" s="57" t="s">
        <v>192</v>
      </c>
      <c r="U3" s="57" t="s">
        <v>192</v>
      </c>
      <c r="W3" s="57" t="s">
        <v>193</v>
      </c>
      <c r="X3" s="57"/>
      <c r="Z3" s="57" t="s">
        <v>194</v>
      </c>
      <c r="AA3" s="57"/>
      <c r="AC3" s="57" t="s">
        <v>195</v>
      </c>
      <c r="AD3" s="57" t="s">
        <v>195</v>
      </c>
      <c r="AF3" s="57" t="s">
        <v>196</v>
      </c>
      <c r="AG3" s="57" t="s">
        <v>196</v>
      </c>
    </row>
    <row r="4" spans="1:34" x14ac:dyDescent="0.25">
      <c r="A4" t="s">
        <v>89</v>
      </c>
      <c r="B4" t="s">
        <v>90</v>
      </c>
      <c r="M4" s="60"/>
      <c r="N4" s="87">
        <v>36502907</v>
      </c>
      <c r="O4" s="85"/>
      <c r="P4" s="85"/>
      <c r="Q4" s="85"/>
      <c r="R4" s="85"/>
      <c r="S4" s="85"/>
      <c r="T4" s="85"/>
      <c r="U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</row>
    <row r="5" spans="1:34" x14ac:dyDescent="0.25">
      <c r="M5" s="60">
        <v>1</v>
      </c>
      <c r="N5" s="85">
        <v>3400000</v>
      </c>
      <c r="O5" s="85"/>
      <c r="P5" s="85"/>
      <c r="Q5" s="85"/>
      <c r="R5" s="85">
        <v>3400000</v>
      </c>
      <c r="S5" s="85">
        <v>1</v>
      </c>
      <c r="T5" s="85"/>
      <c r="U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</row>
    <row r="6" spans="1:34" x14ac:dyDescent="0.25">
      <c r="C6" t="s">
        <v>91</v>
      </c>
      <c r="M6" s="60">
        <v>2</v>
      </c>
      <c r="N6" s="85">
        <v>13428459</v>
      </c>
      <c r="O6" s="85"/>
      <c r="P6" s="85"/>
      <c r="Q6" s="85"/>
      <c r="R6" s="85">
        <v>13428459</v>
      </c>
      <c r="S6" s="85">
        <v>2</v>
      </c>
      <c r="T6" s="85"/>
      <c r="U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spans="1:34" x14ac:dyDescent="0.25">
      <c r="C7" t="s">
        <v>198</v>
      </c>
      <c r="M7" s="60">
        <v>2</v>
      </c>
      <c r="N7" s="85"/>
      <c r="O7" s="85">
        <v>52000000</v>
      </c>
      <c r="P7" s="85"/>
      <c r="Q7" s="85"/>
      <c r="R7" s="85"/>
      <c r="S7" s="85">
        <v>2</v>
      </c>
      <c r="T7" s="85">
        <v>52000000</v>
      </c>
      <c r="U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</row>
    <row r="8" spans="1:34" x14ac:dyDescent="0.25">
      <c r="M8" s="60">
        <v>3</v>
      </c>
      <c r="N8" s="85"/>
      <c r="O8" s="85">
        <f>297400+11231</f>
        <v>308631</v>
      </c>
      <c r="P8" s="85"/>
      <c r="Q8" s="85"/>
      <c r="R8" s="85"/>
      <c r="S8" s="85"/>
      <c r="T8" s="85"/>
      <c r="U8" s="85"/>
      <c r="V8">
        <v>3</v>
      </c>
      <c r="W8" s="85">
        <f>297400+11231</f>
        <v>308631</v>
      </c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</row>
    <row r="9" spans="1:34" x14ac:dyDescent="0.25">
      <c r="A9" s="55"/>
      <c r="B9" s="56" t="s">
        <v>92</v>
      </c>
      <c r="C9" s="56" t="s">
        <v>92</v>
      </c>
      <c r="D9" s="56" t="s">
        <v>93</v>
      </c>
      <c r="E9" s="56" t="s">
        <v>93</v>
      </c>
      <c r="F9" s="55" t="s">
        <v>94</v>
      </c>
      <c r="G9" s="55"/>
      <c r="H9" s="55" t="s">
        <v>95</v>
      </c>
      <c r="I9" s="55"/>
      <c r="M9" s="60">
        <v>3</v>
      </c>
      <c r="N9" s="85">
        <v>3100000</v>
      </c>
      <c r="O9" s="85"/>
      <c r="P9" s="85"/>
      <c r="Q9" s="85"/>
      <c r="R9" s="85">
        <v>3100000</v>
      </c>
      <c r="S9" s="85">
        <v>3</v>
      </c>
      <c r="T9" s="85"/>
      <c r="U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</row>
    <row r="10" spans="1:34" x14ac:dyDescent="0.25">
      <c r="A10" s="55" t="s">
        <v>96</v>
      </c>
      <c r="B10" s="56" t="s">
        <v>97</v>
      </c>
      <c r="C10" s="56" t="s">
        <v>98</v>
      </c>
      <c r="D10" s="56" t="s">
        <v>99</v>
      </c>
      <c r="E10" s="56" t="s">
        <v>100</v>
      </c>
      <c r="F10" s="56" t="s">
        <v>101</v>
      </c>
      <c r="G10" s="56" t="s">
        <v>102</v>
      </c>
      <c r="H10" s="56" t="s">
        <v>103</v>
      </c>
      <c r="I10" s="56" t="s">
        <v>104</v>
      </c>
      <c r="M10" s="60">
        <v>4</v>
      </c>
      <c r="N10" s="85">
        <v>42000</v>
      </c>
      <c r="O10" s="85"/>
      <c r="P10" s="85"/>
      <c r="Q10" s="85"/>
      <c r="R10" s="85"/>
      <c r="S10" s="85"/>
      <c r="T10" s="85"/>
      <c r="U10" s="85"/>
      <c r="W10" s="85"/>
      <c r="X10" s="85"/>
      <c r="Y10" s="85"/>
      <c r="Z10" s="85"/>
      <c r="AA10" s="85">
        <v>42000</v>
      </c>
      <c r="AB10" s="85">
        <v>4</v>
      </c>
      <c r="AC10" s="85"/>
      <c r="AD10" s="85"/>
      <c r="AE10" s="85"/>
      <c r="AF10" s="85"/>
      <c r="AG10" s="85"/>
      <c r="AH10" s="85"/>
    </row>
    <row r="11" spans="1:34" x14ac:dyDescent="0.25">
      <c r="A11" s="57" t="s">
        <v>105</v>
      </c>
      <c r="B11" s="58">
        <v>500000</v>
      </c>
      <c r="C11" s="58"/>
      <c r="D11" s="58">
        <v>500000</v>
      </c>
      <c r="E11" s="58"/>
      <c r="F11" s="58">
        <v>500000</v>
      </c>
      <c r="G11" s="59"/>
      <c r="H11" s="59"/>
      <c r="I11" s="59"/>
      <c r="M11" s="60">
        <v>4</v>
      </c>
      <c r="N11" s="85">
        <v>45000</v>
      </c>
      <c r="O11" s="85"/>
      <c r="P11" s="85"/>
      <c r="Q11" s="85"/>
      <c r="R11" s="85"/>
      <c r="S11" s="85"/>
      <c r="T11" s="85"/>
      <c r="U11" s="85"/>
      <c r="W11" s="85"/>
      <c r="X11" s="85"/>
      <c r="Y11" s="85"/>
      <c r="Z11" s="85"/>
      <c r="AA11" s="85"/>
      <c r="AB11" s="85"/>
      <c r="AC11" s="85"/>
      <c r="AD11" s="85">
        <v>45000</v>
      </c>
      <c r="AE11" s="85">
        <v>4</v>
      </c>
      <c r="AF11" s="85"/>
      <c r="AG11" s="85"/>
      <c r="AH11" s="85"/>
    </row>
    <row r="12" spans="1:34" x14ac:dyDescent="0.25">
      <c r="A12" s="57" t="s">
        <v>106</v>
      </c>
      <c r="B12" s="59">
        <v>57238366</v>
      </c>
      <c r="C12" s="59">
        <v>52622241</v>
      </c>
      <c r="D12" s="59">
        <v>4616125</v>
      </c>
      <c r="E12" s="59"/>
      <c r="F12" s="59">
        <v>4616125</v>
      </c>
      <c r="G12" s="59"/>
      <c r="H12" s="59"/>
      <c r="I12" s="59"/>
      <c r="M12" s="60">
        <v>4</v>
      </c>
      <c r="N12" s="85">
        <v>100000</v>
      </c>
      <c r="O12" s="85"/>
      <c r="P12" s="85"/>
      <c r="Q12" s="85"/>
      <c r="R12" s="85">
        <v>100000</v>
      </c>
      <c r="S12" s="85">
        <v>4</v>
      </c>
      <c r="T12" s="85"/>
      <c r="U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</row>
    <row r="13" spans="1:34" x14ac:dyDescent="0.25">
      <c r="A13" s="57" t="s">
        <v>107</v>
      </c>
      <c r="B13" s="59"/>
      <c r="C13" s="59"/>
      <c r="D13" s="59"/>
      <c r="E13" s="59"/>
      <c r="F13" s="59"/>
      <c r="G13" s="59"/>
      <c r="H13" s="59"/>
      <c r="I13" s="59"/>
      <c r="M13" s="60">
        <v>5</v>
      </c>
      <c r="N13" s="85">
        <v>45000</v>
      </c>
      <c r="O13" s="85"/>
      <c r="P13" s="85"/>
      <c r="Q13" s="85"/>
      <c r="R13" s="85"/>
      <c r="S13" s="85"/>
      <c r="T13" s="85"/>
      <c r="U13" s="85"/>
      <c r="W13" s="85"/>
      <c r="X13" s="85"/>
      <c r="Y13" s="85"/>
      <c r="Z13" s="85"/>
      <c r="AA13" s="85"/>
      <c r="AB13" s="85"/>
      <c r="AC13" s="85"/>
      <c r="AD13" s="85">
        <v>45000</v>
      </c>
      <c r="AE13" s="85">
        <v>5</v>
      </c>
      <c r="AF13" s="85"/>
      <c r="AG13" s="85"/>
      <c r="AH13" s="85"/>
    </row>
    <row r="14" spans="1:34" x14ac:dyDescent="0.25">
      <c r="A14" s="57" t="s">
        <v>192</v>
      </c>
      <c r="B14" s="59">
        <v>52000000</v>
      </c>
      <c r="C14" s="59">
        <v>0</v>
      </c>
      <c r="D14" s="59">
        <v>52000000</v>
      </c>
      <c r="E14" s="59"/>
      <c r="F14" s="59">
        <v>52000000</v>
      </c>
      <c r="G14" s="59"/>
      <c r="H14" s="59"/>
      <c r="I14" s="59"/>
      <c r="M14" s="60">
        <v>5</v>
      </c>
      <c r="N14" s="85">
        <v>100000</v>
      </c>
      <c r="O14" s="85"/>
      <c r="P14" s="85"/>
      <c r="Q14" s="85"/>
      <c r="R14" s="85">
        <v>100000</v>
      </c>
      <c r="S14" s="85">
        <v>5</v>
      </c>
      <c r="T14" s="85"/>
      <c r="U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spans="1:34" x14ac:dyDescent="0.25">
      <c r="A15" s="57" t="s">
        <v>108</v>
      </c>
      <c r="B15" s="59"/>
      <c r="C15" s="59">
        <f>3000000+4000000</f>
        <v>7000000</v>
      </c>
      <c r="D15" s="59"/>
      <c r="E15" s="59">
        <f>3000000+4000000</f>
        <v>7000000</v>
      </c>
      <c r="F15" s="59"/>
      <c r="G15" s="59">
        <f>3000000+4000000</f>
        <v>7000000</v>
      </c>
      <c r="H15" s="59"/>
      <c r="I15" s="59"/>
      <c r="M15" s="60">
        <v>5</v>
      </c>
      <c r="N15" s="85">
        <v>50000</v>
      </c>
      <c r="O15" s="85"/>
      <c r="P15" s="85"/>
      <c r="Q15" s="85"/>
      <c r="R15" s="85"/>
      <c r="S15" s="85"/>
      <c r="T15" s="85"/>
      <c r="U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>
        <v>50000</v>
      </c>
      <c r="AH15" s="85">
        <v>5</v>
      </c>
    </row>
    <row r="16" spans="1:34" x14ac:dyDescent="0.25">
      <c r="A16" s="57" t="s">
        <v>109</v>
      </c>
      <c r="B16" s="59"/>
      <c r="C16" s="59">
        <v>0</v>
      </c>
      <c r="D16" s="59">
        <v>0</v>
      </c>
      <c r="E16" s="59">
        <v>0</v>
      </c>
      <c r="F16" s="59"/>
      <c r="G16" s="59">
        <v>0</v>
      </c>
      <c r="H16" s="59"/>
      <c r="I16" s="59"/>
      <c r="M16" s="60">
        <v>5</v>
      </c>
      <c r="N16" s="85"/>
      <c r="O16" s="85">
        <v>250000</v>
      </c>
      <c r="P16" s="85"/>
      <c r="Q16" s="85"/>
      <c r="R16" s="85"/>
      <c r="S16" s="85"/>
      <c r="T16" s="85"/>
      <c r="U16" s="85"/>
      <c r="V16">
        <v>5</v>
      </c>
      <c r="W16" s="85">
        <v>250000</v>
      </c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1:34" x14ac:dyDescent="0.25">
      <c r="A17" s="57" t="s">
        <v>199</v>
      </c>
      <c r="B17" s="59"/>
      <c r="C17" s="59">
        <v>42000</v>
      </c>
      <c r="D17" s="59"/>
      <c r="E17" s="59">
        <v>42000</v>
      </c>
      <c r="F17" s="59"/>
      <c r="G17" s="59">
        <v>42000</v>
      </c>
      <c r="H17" s="59"/>
      <c r="I17" s="59"/>
      <c r="M17" s="60">
        <v>5</v>
      </c>
      <c r="N17" s="85"/>
      <c r="O17" s="85">
        <v>30600</v>
      </c>
      <c r="P17" s="85"/>
      <c r="Q17" s="85"/>
      <c r="R17" s="85"/>
      <c r="S17" s="85"/>
      <c r="T17" s="85"/>
      <c r="U17" s="85"/>
      <c r="V17">
        <v>5</v>
      </c>
      <c r="W17" s="85">
        <v>30600</v>
      </c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</row>
    <row r="18" spans="1:34" x14ac:dyDescent="0.25">
      <c r="A18" s="57" t="s">
        <v>110</v>
      </c>
      <c r="B18" s="59"/>
      <c r="C18" s="59"/>
      <c r="D18" s="59"/>
      <c r="E18" s="59"/>
      <c r="F18" s="59"/>
      <c r="G18" s="59"/>
      <c r="H18" s="59"/>
      <c r="I18" s="59"/>
      <c r="M18" s="60">
        <v>6</v>
      </c>
      <c r="N18" s="85">
        <v>45000</v>
      </c>
      <c r="O18" s="85"/>
      <c r="P18" s="85"/>
      <c r="Q18" s="85"/>
      <c r="R18" s="85"/>
      <c r="S18" s="85"/>
      <c r="T18" s="85"/>
      <c r="U18" s="85"/>
      <c r="W18" s="85"/>
      <c r="X18" s="85"/>
      <c r="Y18" s="85"/>
      <c r="Z18" s="85"/>
      <c r="AA18" s="85"/>
      <c r="AB18" s="85"/>
      <c r="AC18" s="85"/>
      <c r="AD18" s="85">
        <v>45000</v>
      </c>
      <c r="AE18" s="85">
        <v>6</v>
      </c>
      <c r="AF18" s="85"/>
      <c r="AG18" s="85"/>
      <c r="AH18" s="85"/>
    </row>
    <row r="19" spans="1:34" x14ac:dyDescent="0.25">
      <c r="A19" s="57" t="s">
        <v>111</v>
      </c>
      <c r="B19" s="59"/>
      <c r="C19" s="59"/>
      <c r="D19" s="59"/>
      <c r="E19" s="59"/>
      <c r="F19" s="59"/>
      <c r="G19" s="59"/>
      <c r="H19" s="59"/>
      <c r="I19" s="59"/>
      <c r="M19" s="60">
        <v>6</v>
      </c>
      <c r="N19" s="85">
        <v>100000</v>
      </c>
      <c r="O19" s="85"/>
      <c r="P19" s="85"/>
      <c r="Q19" s="85"/>
      <c r="R19" s="85">
        <v>100000</v>
      </c>
      <c r="S19" s="85">
        <v>6</v>
      </c>
      <c r="T19" s="85"/>
      <c r="U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</row>
    <row r="20" spans="1:34" x14ac:dyDescent="0.25">
      <c r="A20" s="57" t="s">
        <v>112</v>
      </c>
      <c r="B20" s="58"/>
      <c r="C20" s="58">
        <v>500000</v>
      </c>
      <c r="D20" s="58"/>
      <c r="E20" s="58">
        <v>500000</v>
      </c>
      <c r="F20" s="58"/>
      <c r="G20" s="58">
        <v>500000</v>
      </c>
      <c r="H20" s="59"/>
      <c r="I20" s="59"/>
      <c r="M20" s="60">
        <v>7</v>
      </c>
      <c r="N20" s="85">
        <v>45000</v>
      </c>
      <c r="O20" s="85"/>
      <c r="P20" s="85"/>
      <c r="Q20" s="85"/>
      <c r="R20" s="85"/>
      <c r="S20" s="85"/>
      <c r="T20" s="85"/>
      <c r="U20" s="85"/>
      <c r="W20" s="85"/>
      <c r="X20" s="85"/>
      <c r="Y20" s="85"/>
      <c r="Z20" s="85"/>
      <c r="AA20" s="85"/>
      <c r="AB20" s="85"/>
      <c r="AC20" s="85"/>
      <c r="AD20" s="85">
        <v>45000</v>
      </c>
      <c r="AE20" s="85">
        <v>7</v>
      </c>
      <c r="AF20" s="85"/>
      <c r="AG20" s="85"/>
      <c r="AH20" s="85"/>
    </row>
    <row r="21" spans="1:34" x14ac:dyDescent="0.25">
      <c r="A21" s="57" t="s">
        <v>113</v>
      </c>
      <c r="B21" s="59"/>
      <c r="C21" s="59">
        <f>31802907+1700000</f>
        <v>33502907</v>
      </c>
      <c r="D21" s="59"/>
      <c r="E21" s="59">
        <f>31802907+1700000</f>
        <v>33502907</v>
      </c>
      <c r="F21" s="59"/>
      <c r="G21" s="59">
        <f>31802907+1700000</f>
        <v>33502907</v>
      </c>
      <c r="H21" s="59"/>
      <c r="I21" s="59"/>
      <c r="M21" s="60">
        <v>7</v>
      </c>
      <c r="N21" s="85">
        <v>100000</v>
      </c>
      <c r="O21" s="85"/>
      <c r="P21" s="85"/>
      <c r="Q21" s="85"/>
      <c r="R21" s="85">
        <v>100000</v>
      </c>
      <c r="S21" s="85"/>
      <c r="T21" s="85"/>
      <c r="U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</row>
    <row r="22" spans="1:34" x14ac:dyDescent="0.25">
      <c r="A22" s="57" t="s">
        <v>114</v>
      </c>
      <c r="B22" s="59"/>
      <c r="C22" s="59">
        <f>20328459+50000-4000000</f>
        <v>16378459</v>
      </c>
      <c r="D22" s="59"/>
      <c r="E22" s="59">
        <f>20328459+50000-4000000</f>
        <v>16378459</v>
      </c>
      <c r="F22" s="59"/>
      <c r="G22" s="59"/>
      <c r="H22" s="59"/>
      <c r="I22" s="59">
        <f>20328459+50000-4000000</f>
        <v>16378459</v>
      </c>
      <c r="M22" s="60">
        <v>8</v>
      </c>
      <c r="N22" s="85">
        <v>45000</v>
      </c>
      <c r="O22" s="85"/>
      <c r="P22" s="85"/>
      <c r="Q22" s="85"/>
      <c r="R22" s="85"/>
      <c r="S22" s="85"/>
      <c r="T22" s="85"/>
      <c r="U22" s="85"/>
      <c r="W22" s="85"/>
      <c r="X22" s="85"/>
      <c r="Y22" s="85"/>
      <c r="Z22" s="85"/>
      <c r="AA22" s="85"/>
      <c r="AB22" s="85"/>
      <c r="AC22" s="85"/>
      <c r="AD22" s="85">
        <v>45000</v>
      </c>
      <c r="AE22" s="85">
        <v>8</v>
      </c>
      <c r="AF22" s="85"/>
      <c r="AG22" s="85"/>
      <c r="AH22" s="85"/>
    </row>
    <row r="23" spans="1:34" x14ac:dyDescent="0.25">
      <c r="A23" s="57" t="s">
        <v>195</v>
      </c>
      <c r="B23" s="59"/>
      <c r="C23" s="59">
        <v>315000</v>
      </c>
      <c r="D23" s="59"/>
      <c r="E23" s="59">
        <v>315000</v>
      </c>
      <c r="F23" s="59"/>
      <c r="G23" s="59"/>
      <c r="H23" s="59"/>
      <c r="I23" s="59">
        <v>315000</v>
      </c>
      <c r="M23" s="60">
        <v>9</v>
      </c>
      <c r="N23" s="85">
        <v>45000</v>
      </c>
      <c r="O23" s="85"/>
      <c r="P23" s="85"/>
      <c r="Q23" s="85"/>
      <c r="R23" s="85"/>
      <c r="S23" s="85"/>
      <c r="T23" s="85"/>
      <c r="U23" s="85"/>
      <c r="W23" s="85"/>
      <c r="X23" s="85"/>
      <c r="Y23" s="85"/>
      <c r="Z23" s="85"/>
      <c r="AA23" s="85"/>
      <c r="AB23" s="85"/>
      <c r="AC23" s="85"/>
      <c r="AD23" s="85">
        <v>45000</v>
      </c>
      <c r="AE23" s="85">
        <v>9</v>
      </c>
      <c r="AF23" s="85"/>
      <c r="AG23" s="85"/>
      <c r="AH23" s="85"/>
    </row>
    <row r="24" spans="1:34" x14ac:dyDescent="0.25">
      <c r="A24" s="57" t="s">
        <v>115</v>
      </c>
      <c r="B24" s="59">
        <v>622241</v>
      </c>
      <c r="C24" s="59"/>
      <c r="D24" s="59">
        <v>622241</v>
      </c>
      <c r="E24" s="59"/>
      <c r="F24" s="59"/>
      <c r="G24" s="59"/>
      <c r="H24" s="59">
        <v>622241</v>
      </c>
      <c r="I24" s="59"/>
      <c r="M24" s="60">
        <v>10</v>
      </c>
      <c r="N24" s="85">
        <v>45000</v>
      </c>
      <c r="O24" s="85"/>
      <c r="P24" s="85"/>
      <c r="Q24" s="85"/>
      <c r="R24" s="85"/>
      <c r="S24" s="85"/>
      <c r="T24" s="85"/>
      <c r="U24" s="85"/>
      <c r="W24" s="85"/>
      <c r="X24" s="85"/>
      <c r="Y24" s="85"/>
      <c r="Z24" s="85"/>
      <c r="AA24" s="85"/>
      <c r="AB24" s="85"/>
      <c r="AC24" s="85"/>
      <c r="AD24" s="85">
        <v>45000</v>
      </c>
      <c r="AE24" s="85">
        <v>10</v>
      </c>
      <c r="AF24" s="85"/>
      <c r="AG24" s="85"/>
      <c r="AH24" s="85"/>
    </row>
    <row r="25" spans="1:34" x14ac:dyDescent="0.25">
      <c r="A25" s="57"/>
      <c r="B25" s="59"/>
      <c r="C25" s="59"/>
      <c r="D25" s="59"/>
      <c r="E25" s="59"/>
      <c r="F25" s="59"/>
      <c r="G25" s="59"/>
      <c r="H25" s="59"/>
      <c r="I25" s="59"/>
      <c r="M25" s="60">
        <v>10</v>
      </c>
      <c r="N25" s="85"/>
      <c r="O25" s="85">
        <v>29920</v>
      </c>
      <c r="P25" s="85"/>
      <c r="Q25" s="85"/>
      <c r="R25" s="85"/>
      <c r="S25" s="85"/>
      <c r="T25" s="85"/>
      <c r="U25" s="85"/>
      <c r="V25">
        <v>10</v>
      </c>
      <c r="W25" s="85">
        <v>29920</v>
      </c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</row>
    <row r="26" spans="1:34" x14ac:dyDescent="0.25">
      <c r="A26" s="57" t="s">
        <v>116</v>
      </c>
      <c r="B26" s="59">
        <f>SUM(B11:B25)</f>
        <v>110360607</v>
      </c>
      <c r="C26" s="59">
        <f t="shared" ref="C26:I26" si="0">SUM(C11:C25)</f>
        <v>110360607</v>
      </c>
      <c r="D26" s="59">
        <f t="shared" si="0"/>
        <v>57738366</v>
      </c>
      <c r="E26" s="59">
        <f t="shared" si="0"/>
        <v>57738366</v>
      </c>
      <c r="F26" s="59">
        <f t="shared" si="0"/>
        <v>57116125</v>
      </c>
      <c r="G26" s="59">
        <f t="shared" si="0"/>
        <v>41044907</v>
      </c>
      <c r="H26" s="59">
        <f t="shared" si="0"/>
        <v>622241</v>
      </c>
      <c r="I26" s="59">
        <f t="shared" si="0"/>
        <v>16693459</v>
      </c>
      <c r="M26" s="60">
        <v>10</v>
      </c>
      <c r="N26" s="85"/>
      <c r="O26" s="85">
        <v>3090</v>
      </c>
      <c r="P26" s="85"/>
      <c r="Q26" s="85"/>
      <c r="R26" s="85"/>
      <c r="S26" s="85"/>
      <c r="T26" s="85"/>
      <c r="U26" s="85"/>
      <c r="V26">
        <v>10</v>
      </c>
      <c r="W26" s="85">
        <v>3090</v>
      </c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</row>
    <row r="27" spans="1:34" x14ac:dyDescent="0.25">
      <c r="A27" s="57" t="s">
        <v>117</v>
      </c>
      <c r="B27" s="59"/>
      <c r="C27" s="59"/>
      <c r="D27" s="59"/>
      <c r="E27" s="59"/>
      <c r="F27" s="59"/>
      <c r="G27" s="59">
        <f>+F26-G26</f>
        <v>16071218</v>
      </c>
      <c r="H27" s="59">
        <f>+I26-H26</f>
        <v>16071218</v>
      </c>
      <c r="I27" s="59"/>
      <c r="M27" s="60"/>
      <c r="N27" s="88">
        <f>SUM(N4:N26)</f>
        <v>57238366</v>
      </c>
      <c r="O27" s="88">
        <f>SUM(O4:O26)</f>
        <v>52622241</v>
      </c>
      <c r="P27" s="85"/>
      <c r="Q27" s="88">
        <f>SUM(Q4:Q26)</f>
        <v>0</v>
      </c>
      <c r="R27" s="88">
        <f>SUM(R4:R26)</f>
        <v>20328459</v>
      </c>
      <c r="S27" s="85"/>
      <c r="T27" s="88">
        <f>SUM(T4:T26)</f>
        <v>52000000</v>
      </c>
      <c r="U27" s="88">
        <f>SUM(U4:U26)</f>
        <v>0</v>
      </c>
      <c r="W27" s="88">
        <f>SUM(W4:W26)</f>
        <v>622241</v>
      </c>
      <c r="X27" s="88">
        <f>SUM(X4:X26)</f>
        <v>0</v>
      </c>
      <c r="Y27" s="85"/>
      <c r="Z27" s="88">
        <f>SUM(Z4:Z26)</f>
        <v>0</v>
      </c>
      <c r="AA27" s="88">
        <f>SUM(AA4:AA26)</f>
        <v>42000</v>
      </c>
      <c r="AB27" s="85"/>
      <c r="AC27" s="88">
        <f>SUM(AC4:AC26)</f>
        <v>0</v>
      </c>
      <c r="AD27" s="88">
        <f>SUM(AD4:AD26)</f>
        <v>315000</v>
      </c>
      <c r="AE27" s="85"/>
      <c r="AF27" s="88">
        <f>SUM(AF4:AF26)</f>
        <v>0</v>
      </c>
      <c r="AG27" s="88">
        <f>SUM(AG4:AG26)</f>
        <v>50000</v>
      </c>
      <c r="AH27" s="85"/>
    </row>
    <row r="28" spans="1:34" x14ac:dyDescent="0.25">
      <c r="A28" s="57" t="s">
        <v>118</v>
      </c>
      <c r="B28" s="59">
        <f>SUM(B26:B27)</f>
        <v>110360607</v>
      </c>
      <c r="C28" s="59">
        <f t="shared" ref="C28:I28" si="1">SUM(C26:C27)</f>
        <v>110360607</v>
      </c>
      <c r="D28" s="59">
        <f t="shared" si="1"/>
        <v>57738366</v>
      </c>
      <c r="E28" s="59">
        <f t="shared" si="1"/>
        <v>57738366</v>
      </c>
      <c r="F28" s="59">
        <f t="shared" si="1"/>
        <v>57116125</v>
      </c>
      <c r="G28" s="59">
        <f t="shared" si="1"/>
        <v>57116125</v>
      </c>
      <c r="H28" s="59">
        <f t="shared" si="1"/>
        <v>16693459</v>
      </c>
      <c r="I28" s="59">
        <f t="shared" si="1"/>
        <v>16693459</v>
      </c>
      <c r="M28" s="60"/>
      <c r="N28" s="85"/>
      <c r="O28" s="89">
        <f>+N27-O27</f>
        <v>4616125</v>
      </c>
      <c r="P28" s="85" t="s">
        <v>197</v>
      </c>
      <c r="Q28" s="85"/>
      <c r="R28" s="89">
        <v>20328459</v>
      </c>
      <c r="S28" s="85" t="s">
        <v>197</v>
      </c>
      <c r="T28" s="89">
        <v>52000000</v>
      </c>
      <c r="U28" s="88"/>
      <c r="W28" s="89">
        <v>622241</v>
      </c>
      <c r="X28" s="88"/>
      <c r="Y28" s="85"/>
      <c r="Z28" s="88"/>
      <c r="AA28" s="89">
        <v>42000</v>
      </c>
      <c r="AB28" s="85"/>
      <c r="AC28" s="88"/>
      <c r="AD28" s="89">
        <v>315000</v>
      </c>
      <c r="AE28" s="85"/>
      <c r="AF28" s="88"/>
      <c r="AG28" s="89">
        <v>50000</v>
      </c>
      <c r="AH28" s="85"/>
    </row>
    <row r="31" spans="1:34" x14ac:dyDescent="0.25">
      <c r="A31" t="s">
        <v>119</v>
      </c>
    </row>
    <row r="32" spans="1:34" x14ac:dyDescent="0.25">
      <c r="A32" t="s">
        <v>120</v>
      </c>
    </row>
    <row r="38" spans="1:6" x14ac:dyDescent="0.25">
      <c r="A38" s="60" t="s">
        <v>121</v>
      </c>
      <c r="E38" s="61" t="s">
        <v>122</v>
      </c>
      <c r="F38" s="61"/>
    </row>
    <row r="39" spans="1:6" x14ac:dyDescent="0.25">
      <c r="A39" s="60" t="s">
        <v>123</v>
      </c>
      <c r="E39" s="61" t="s">
        <v>124</v>
      </c>
      <c r="F39" s="61"/>
    </row>
    <row r="40" spans="1:6" x14ac:dyDescent="0.25">
      <c r="A40" s="60" t="s">
        <v>125</v>
      </c>
      <c r="E40" s="61" t="s">
        <v>126</v>
      </c>
      <c r="F40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/>
  </sheetViews>
  <sheetFormatPr baseColWidth="10" defaultRowHeight="15" x14ac:dyDescent="0.25"/>
  <cols>
    <col min="3" max="3" width="18.5703125" customWidth="1"/>
    <col min="6" max="6" width="22.5703125" customWidth="1"/>
  </cols>
  <sheetData>
    <row r="2" spans="2:9" ht="16.5" thickBot="1" x14ac:dyDescent="0.3">
      <c r="B2" s="95" t="s">
        <v>58</v>
      </c>
      <c r="C2" s="96"/>
      <c r="D2" s="96"/>
      <c r="E2" s="96"/>
      <c r="F2" s="96"/>
      <c r="G2" s="96"/>
      <c r="H2" s="96"/>
    </row>
    <row r="3" spans="2:9" ht="15.75" thickBot="1" x14ac:dyDescent="0.3">
      <c r="B3" s="97"/>
      <c r="C3" s="98"/>
      <c r="D3" s="83">
        <v>2022</v>
      </c>
      <c r="E3" s="33">
        <v>2021</v>
      </c>
      <c r="F3" s="34"/>
      <c r="G3" s="83">
        <v>2022</v>
      </c>
      <c r="H3" s="33">
        <v>2021</v>
      </c>
      <c r="I3" s="4"/>
    </row>
    <row r="4" spans="2:9" ht="15.75" customHeight="1" thickBot="1" x14ac:dyDescent="0.3">
      <c r="B4" s="99" t="s">
        <v>59</v>
      </c>
      <c r="C4" s="100"/>
      <c r="D4" s="36">
        <f>'B. EstAct 2022'!C14</f>
        <v>16378</v>
      </c>
      <c r="E4" s="36">
        <f>'B. EstAct 2022'!D14</f>
        <v>1700</v>
      </c>
      <c r="F4" s="101" t="s">
        <v>60</v>
      </c>
      <c r="G4" s="103">
        <f>('2022 B'!G20+'2022 B'!G21+'2022 B'!G27)/1000</f>
        <v>50074.125</v>
      </c>
      <c r="H4" s="103">
        <v>34003</v>
      </c>
      <c r="I4" s="4"/>
    </row>
    <row r="5" spans="2:9" ht="15.75" customHeight="1" thickBot="1" x14ac:dyDescent="0.3">
      <c r="B5" s="105" t="s">
        <v>61</v>
      </c>
      <c r="C5" s="35" t="s">
        <v>62</v>
      </c>
      <c r="D5" s="36">
        <f>'C. EstFluEf 2022'!C5</f>
        <v>16378</v>
      </c>
      <c r="E5" s="36">
        <f>'C. EstFluEf 2022'!D5</f>
        <v>1700</v>
      </c>
      <c r="F5" s="102"/>
      <c r="G5" s="104"/>
      <c r="H5" s="104"/>
      <c r="I5" s="4"/>
    </row>
    <row r="6" spans="2:9" ht="15.75" customHeight="1" thickBot="1" x14ac:dyDescent="0.3">
      <c r="B6" s="106"/>
      <c r="C6" s="35" t="s">
        <v>63</v>
      </c>
      <c r="D6" s="37"/>
      <c r="E6" s="37"/>
      <c r="F6" s="101" t="s">
        <v>64</v>
      </c>
      <c r="G6" s="103">
        <f>'B. EstAct 2022'!C42</f>
        <v>16113</v>
      </c>
      <c r="H6" s="103">
        <v>1700</v>
      </c>
      <c r="I6" s="4"/>
    </row>
    <row r="7" spans="2:9" ht="23.25" thickBot="1" x14ac:dyDescent="0.3">
      <c r="B7" s="106"/>
      <c r="C7" s="35" t="s">
        <v>65</v>
      </c>
      <c r="D7" s="37"/>
      <c r="E7" s="37"/>
      <c r="F7" s="102"/>
      <c r="G7" s="104"/>
      <c r="H7" s="104"/>
      <c r="I7" s="4"/>
    </row>
    <row r="8" spans="2:9" ht="23.25" customHeight="1" thickBot="1" x14ac:dyDescent="0.3">
      <c r="B8" s="107"/>
      <c r="C8" s="43" t="s">
        <v>66</v>
      </c>
      <c r="D8" s="37"/>
      <c r="E8" s="37"/>
      <c r="F8" s="101" t="s">
        <v>67</v>
      </c>
      <c r="G8" s="108" t="s">
        <v>62</v>
      </c>
      <c r="H8" s="108" t="s">
        <v>62</v>
      </c>
    </row>
    <row r="9" spans="2:9" ht="15.75" thickBot="1" x14ac:dyDescent="0.3">
      <c r="B9" s="38" t="s">
        <v>68</v>
      </c>
      <c r="C9" s="35" t="s">
        <v>69</v>
      </c>
      <c r="D9" s="37"/>
      <c r="E9" s="37"/>
      <c r="F9" s="102"/>
      <c r="G9" s="109"/>
      <c r="H9" s="109"/>
    </row>
    <row r="10" spans="2:9" ht="24.75" thickBot="1" x14ac:dyDescent="0.3">
      <c r="B10" s="39" t="s">
        <v>70</v>
      </c>
      <c r="C10" s="35" t="s">
        <v>63</v>
      </c>
      <c r="D10" s="37"/>
      <c r="E10" s="37"/>
      <c r="F10" s="40" t="s">
        <v>71</v>
      </c>
      <c r="G10" s="41">
        <v>0</v>
      </c>
      <c r="H10" s="41">
        <v>0</v>
      </c>
    </row>
    <row r="11" spans="2:9" ht="24.75" thickBot="1" x14ac:dyDescent="0.3">
      <c r="B11" s="42"/>
      <c r="C11" s="35" t="s">
        <v>65</v>
      </c>
      <c r="D11" s="37"/>
      <c r="E11" s="37"/>
      <c r="F11" s="40" t="s">
        <v>72</v>
      </c>
      <c r="G11" s="37"/>
      <c r="H11" s="37"/>
    </row>
    <row r="12" spans="2:9" ht="15.75" thickBot="1" x14ac:dyDescent="0.3">
      <c r="B12" s="90" t="s">
        <v>73</v>
      </c>
      <c r="C12" s="91"/>
      <c r="D12" s="92" t="s">
        <v>74</v>
      </c>
      <c r="E12" s="93"/>
      <c r="F12" s="93"/>
      <c r="G12" s="93"/>
      <c r="H12" s="94"/>
    </row>
  </sheetData>
  <mergeCells count="15">
    <mergeCell ref="B12:C12"/>
    <mergeCell ref="D12:H12"/>
    <mergeCell ref="B2:H2"/>
    <mergeCell ref="B3:C3"/>
    <mergeCell ref="B4:C4"/>
    <mergeCell ref="F4:F5"/>
    <mergeCell ref="G4:G5"/>
    <mergeCell ref="H4:H5"/>
    <mergeCell ref="B5:B8"/>
    <mergeCell ref="F6:F7"/>
    <mergeCell ref="G6:G7"/>
    <mergeCell ref="H6:H7"/>
    <mergeCell ref="F8:F9"/>
    <mergeCell ref="G8:G9"/>
    <mergeCell ref="H8:H9"/>
  </mergeCells>
  <hyperlinks>
    <hyperlink ref="D12" r:id="rId1" display="mailto:kimhauserv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C9" sqref="C9"/>
    </sheetView>
  </sheetViews>
  <sheetFormatPr baseColWidth="10" defaultRowHeight="15" x14ac:dyDescent="0.25"/>
  <cols>
    <col min="2" max="2" width="43.140625" customWidth="1"/>
  </cols>
  <sheetData>
    <row r="1" spans="2:4" ht="15.75" thickBot="1" x14ac:dyDescent="0.3"/>
    <row r="2" spans="2:4" ht="15.75" thickBot="1" x14ac:dyDescent="0.3">
      <c r="B2" s="44" t="s">
        <v>75</v>
      </c>
      <c r="C2" s="45">
        <v>2022</v>
      </c>
      <c r="D2" s="45">
        <v>2021</v>
      </c>
    </row>
    <row r="3" spans="2:4" ht="15.75" thickBot="1" x14ac:dyDescent="0.3">
      <c r="B3" s="46" t="s">
        <v>76</v>
      </c>
      <c r="C3" s="84"/>
      <c r="D3" s="84"/>
    </row>
    <row r="4" spans="2:4" ht="15.75" thickBot="1" x14ac:dyDescent="0.3">
      <c r="B4" s="46" t="s">
        <v>77</v>
      </c>
      <c r="C4" s="47">
        <f>'B. EstAct 2022'!C14</f>
        <v>16378</v>
      </c>
      <c r="D4" s="47">
        <v>3570</v>
      </c>
    </row>
    <row r="5" spans="2:4" ht="15.75" thickBot="1" x14ac:dyDescent="0.3">
      <c r="B5" s="48" t="s">
        <v>78</v>
      </c>
      <c r="C5" s="47">
        <f>SUM(C4)</f>
        <v>16378</v>
      </c>
      <c r="D5" s="47">
        <f>SUM(D4)</f>
        <v>3570</v>
      </c>
    </row>
    <row r="6" spans="2:4" ht="15.75" thickBot="1" x14ac:dyDescent="0.3">
      <c r="B6" s="49"/>
    </row>
    <row r="7" spans="2:4" ht="15.75" thickBot="1" x14ac:dyDescent="0.3">
      <c r="B7" s="110"/>
      <c r="C7" s="111"/>
      <c r="D7" s="112"/>
    </row>
    <row r="8" spans="2:4" ht="15.75" thickBot="1" x14ac:dyDescent="0.3">
      <c r="B8" s="113" t="s">
        <v>79</v>
      </c>
      <c r="C8" s="114"/>
      <c r="D8" s="115"/>
    </row>
    <row r="9" spans="2:4" ht="30" customHeight="1" thickBot="1" x14ac:dyDescent="0.3">
      <c r="B9" s="50" t="s">
        <v>80</v>
      </c>
      <c r="C9" s="51">
        <v>0</v>
      </c>
      <c r="D9" s="52">
        <v>0</v>
      </c>
    </row>
    <row r="10" spans="2:4" ht="15.75" thickBot="1" x14ac:dyDescent="0.3">
      <c r="B10" s="53"/>
    </row>
    <row r="11" spans="2:4" ht="15.75" thickBot="1" x14ac:dyDescent="0.3">
      <c r="B11" s="110"/>
      <c r="C11" s="111"/>
      <c r="D11" s="112"/>
    </row>
    <row r="12" spans="2:4" ht="15.75" thickBot="1" x14ac:dyDescent="0.3">
      <c r="B12" s="113" t="s">
        <v>81</v>
      </c>
      <c r="C12" s="114"/>
      <c r="D12" s="115"/>
    </row>
    <row r="13" spans="2:4" ht="30" customHeight="1" thickBot="1" x14ac:dyDescent="0.3">
      <c r="B13" s="50" t="s">
        <v>80</v>
      </c>
      <c r="C13" s="62">
        <v>0</v>
      </c>
      <c r="D13" s="62">
        <v>0</v>
      </c>
    </row>
    <row r="14" spans="2:4" ht="30" customHeight="1" thickBot="1" x14ac:dyDescent="0.3">
      <c r="B14" s="50" t="s">
        <v>80</v>
      </c>
      <c r="C14" s="52">
        <v>0</v>
      </c>
      <c r="D14" s="52">
        <v>0</v>
      </c>
    </row>
    <row r="15" spans="2:4" ht="30" customHeight="1" thickBot="1" x14ac:dyDescent="0.3">
      <c r="B15" s="54" t="s">
        <v>82</v>
      </c>
      <c r="C15" s="52">
        <v>0</v>
      </c>
      <c r="D15" s="52">
        <v>0</v>
      </c>
    </row>
  </sheetData>
  <mergeCells count="4">
    <mergeCell ref="B7:D7"/>
    <mergeCell ref="B8:D8"/>
    <mergeCell ref="B11:D11"/>
    <mergeCell ref="B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/>
  </sheetViews>
  <sheetFormatPr baseColWidth="10" defaultRowHeight="15" x14ac:dyDescent="0.25"/>
  <cols>
    <col min="2" max="2" width="37.7109375" customWidth="1"/>
    <col min="3" max="4" width="7.7109375" customWidth="1"/>
    <col min="5" max="5" width="2.28515625" customWidth="1"/>
    <col min="6" max="6" width="37.7109375" customWidth="1"/>
    <col min="7" max="8" width="7.7109375" customWidth="1"/>
  </cols>
  <sheetData>
    <row r="2" spans="2:8" ht="15.75" thickBot="1" x14ac:dyDescent="0.3"/>
    <row r="3" spans="2:8" x14ac:dyDescent="0.25">
      <c r="B3" s="116" t="s">
        <v>57</v>
      </c>
      <c r="C3" s="31">
        <v>2022</v>
      </c>
      <c r="D3" s="31">
        <v>2021</v>
      </c>
      <c r="E3" s="118"/>
      <c r="F3" s="116" t="s">
        <v>56</v>
      </c>
      <c r="G3" s="31">
        <v>2022</v>
      </c>
      <c r="H3" s="31">
        <v>2021</v>
      </c>
    </row>
    <row r="4" spans="2:8" ht="15.75" thickBot="1" x14ac:dyDescent="0.3">
      <c r="B4" s="117"/>
      <c r="C4" s="30" t="s">
        <v>55</v>
      </c>
      <c r="D4" s="30" t="s">
        <v>55</v>
      </c>
      <c r="E4" s="118"/>
      <c r="F4" s="117"/>
      <c r="G4" s="30" t="s">
        <v>55</v>
      </c>
      <c r="H4" s="30" t="s">
        <v>55</v>
      </c>
    </row>
    <row r="5" spans="2:8" ht="15.75" thickBot="1" x14ac:dyDescent="0.3">
      <c r="B5" s="20" t="s">
        <v>54</v>
      </c>
      <c r="C5" s="29"/>
      <c r="D5" s="28"/>
      <c r="E5" s="3"/>
      <c r="F5" s="20" t="s">
        <v>53</v>
      </c>
      <c r="G5" s="29"/>
      <c r="H5" s="28"/>
    </row>
    <row r="6" spans="2:8" ht="24.75" thickBot="1" x14ac:dyDescent="0.3">
      <c r="B6" s="9" t="s">
        <v>52</v>
      </c>
      <c r="C6" s="23">
        <f>('2022 B'!F11+'2022 B'!F12)/1000</f>
        <v>5116.125</v>
      </c>
      <c r="D6" s="23">
        <v>37003</v>
      </c>
      <c r="E6" s="3"/>
      <c r="F6" s="9" t="s">
        <v>51</v>
      </c>
      <c r="G6" s="8">
        <v>0</v>
      </c>
      <c r="H6" s="8">
        <v>0</v>
      </c>
    </row>
    <row r="7" spans="2:8" ht="15.75" thickBot="1" x14ac:dyDescent="0.3">
      <c r="B7" s="9" t="s">
        <v>50</v>
      </c>
      <c r="C7" s="8">
        <v>0</v>
      </c>
      <c r="D7" s="23">
        <v>0</v>
      </c>
      <c r="E7" s="3"/>
      <c r="F7" s="9" t="s">
        <v>49</v>
      </c>
      <c r="G7" s="23">
        <v>7000</v>
      </c>
      <c r="H7" s="23">
        <v>3000</v>
      </c>
    </row>
    <row r="8" spans="2:8" ht="15.75" thickBot="1" x14ac:dyDescent="0.3">
      <c r="B8" s="27" t="s">
        <v>48</v>
      </c>
      <c r="C8" s="19"/>
      <c r="D8" s="18"/>
      <c r="E8" s="3"/>
      <c r="F8" s="9" t="s">
        <v>47</v>
      </c>
      <c r="G8" s="8">
        <v>0</v>
      </c>
      <c r="H8" s="8">
        <v>0</v>
      </c>
    </row>
    <row r="9" spans="2:8" ht="15.75" thickBot="1" x14ac:dyDescent="0.3">
      <c r="B9" s="25" t="s">
        <v>46</v>
      </c>
      <c r="C9" s="8">
        <v>0</v>
      </c>
      <c r="D9" s="8">
        <v>0</v>
      </c>
      <c r="E9" s="3"/>
      <c r="F9" s="27" t="s">
        <v>45</v>
      </c>
      <c r="G9" s="19"/>
      <c r="H9" s="18"/>
    </row>
    <row r="10" spans="2:8" ht="15.75" thickBot="1" x14ac:dyDescent="0.3">
      <c r="B10" s="25" t="s">
        <v>44</v>
      </c>
      <c r="C10" s="8">
        <v>0</v>
      </c>
      <c r="D10" s="8">
        <v>0</v>
      </c>
      <c r="E10" s="3"/>
      <c r="F10" s="25" t="s">
        <v>43</v>
      </c>
      <c r="G10" s="8">
        <v>0</v>
      </c>
      <c r="H10" s="8">
        <v>0</v>
      </c>
    </row>
    <row r="11" spans="2:8" ht="15.75" thickBot="1" x14ac:dyDescent="0.3">
      <c r="B11" s="25" t="s">
        <v>42</v>
      </c>
      <c r="C11" s="8" t="s">
        <v>39</v>
      </c>
      <c r="D11" s="8">
        <v>0</v>
      </c>
      <c r="E11" s="3"/>
      <c r="F11" s="25" t="s">
        <v>41</v>
      </c>
      <c r="G11" s="8">
        <v>0</v>
      </c>
      <c r="H11" s="8">
        <v>0</v>
      </c>
    </row>
    <row r="12" spans="2:8" ht="15.75" thickBot="1" x14ac:dyDescent="0.3">
      <c r="B12" s="25" t="s">
        <v>40</v>
      </c>
      <c r="C12" s="8" t="s">
        <v>39</v>
      </c>
      <c r="D12" s="8">
        <v>0</v>
      </c>
      <c r="E12" s="3"/>
      <c r="F12" s="25" t="s">
        <v>38</v>
      </c>
      <c r="G12" s="8">
        <v>42</v>
      </c>
      <c r="H12" s="8">
        <v>0</v>
      </c>
    </row>
    <row r="13" spans="2:8" ht="15.75" thickBot="1" x14ac:dyDescent="0.3">
      <c r="B13" s="27" t="s">
        <v>37</v>
      </c>
      <c r="C13" s="19"/>
      <c r="D13" s="18"/>
      <c r="E13" s="3"/>
      <c r="F13" s="25" t="s">
        <v>36</v>
      </c>
      <c r="G13" s="8">
        <v>0</v>
      </c>
      <c r="H13" s="8">
        <v>0</v>
      </c>
    </row>
    <row r="14" spans="2:8" ht="15.75" thickBot="1" x14ac:dyDescent="0.3">
      <c r="B14" s="25" t="s">
        <v>35</v>
      </c>
      <c r="C14" s="8">
        <v>0</v>
      </c>
      <c r="D14" s="8">
        <v>0</v>
      </c>
      <c r="E14" s="3"/>
      <c r="F14" s="25" t="s">
        <v>34</v>
      </c>
      <c r="G14" s="8">
        <v>0</v>
      </c>
      <c r="H14" s="8">
        <v>0</v>
      </c>
    </row>
    <row r="15" spans="2:8" ht="15.75" thickBot="1" x14ac:dyDescent="0.3">
      <c r="B15" s="25" t="s">
        <v>33</v>
      </c>
      <c r="C15" s="8">
        <v>0</v>
      </c>
      <c r="D15" s="8">
        <v>0</v>
      </c>
      <c r="E15" s="26"/>
      <c r="F15" s="25"/>
      <c r="G15" s="24"/>
      <c r="H15" s="24"/>
    </row>
    <row r="16" spans="2:8" ht="15.75" thickBot="1" x14ac:dyDescent="0.3">
      <c r="B16" s="25" t="s">
        <v>32</v>
      </c>
      <c r="C16" s="8">
        <v>0</v>
      </c>
      <c r="D16" s="8">
        <v>0</v>
      </c>
      <c r="E16" s="3"/>
      <c r="F16" s="25"/>
      <c r="G16" s="24"/>
      <c r="H16" s="24"/>
    </row>
    <row r="17" spans="2:8" ht="15.75" thickBot="1" x14ac:dyDescent="0.3">
      <c r="B17" s="25" t="s">
        <v>31</v>
      </c>
      <c r="C17" s="8">
        <v>0</v>
      </c>
      <c r="D17" s="8">
        <v>0</v>
      </c>
      <c r="E17" s="3"/>
      <c r="F17" s="25"/>
      <c r="G17" s="24"/>
      <c r="H17" s="24"/>
    </row>
    <row r="18" spans="2:8" ht="15.75" thickBot="1" x14ac:dyDescent="0.3">
      <c r="B18" s="9" t="s">
        <v>30</v>
      </c>
      <c r="C18" s="8">
        <v>0</v>
      </c>
      <c r="D18" s="8">
        <v>0</v>
      </c>
      <c r="E18" s="3"/>
      <c r="F18" s="9"/>
      <c r="G18" s="24"/>
      <c r="H18" s="24"/>
    </row>
    <row r="19" spans="2:8" ht="15.75" thickBot="1" x14ac:dyDescent="0.3">
      <c r="B19" s="6" t="s">
        <v>29</v>
      </c>
      <c r="C19" s="5">
        <f>SUM(C6:C18)</f>
        <v>5116.125</v>
      </c>
      <c r="D19" s="5">
        <f>SUM(D6:D18)</f>
        <v>37003</v>
      </c>
      <c r="E19" s="3"/>
      <c r="F19" s="6" t="s">
        <v>28</v>
      </c>
      <c r="G19" s="63">
        <f>SUM(G6:G18)</f>
        <v>7042</v>
      </c>
      <c r="H19" s="63">
        <f>SUM(H6:H18)</f>
        <v>3000</v>
      </c>
    </row>
    <row r="20" spans="2:8" ht="15.75" thickBot="1" x14ac:dyDescent="0.3">
      <c r="B20" s="21"/>
      <c r="C20" s="21"/>
      <c r="D20" s="21"/>
      <c r="E20" s="3"/>
      <c r="F20" s="21"/>
      <c r="G20" s="21"/>
      <c r="H20" s="21"/>
    </row>
    <row r="21" spans="2:8" ht="15.75" thickBot="1" x14ac:dyDescent="0.3">
      <c r="B21" s="20" t="s">
        <v>27</v>
      </c>
      <c r="C21" s="19"/>
      <c r="D21" s="18"/>
      <c r="E21" s="3"/>
      <c r="F21" s="20" t="s">
        <v>26</v>
      </c>
      <c r="G21" s="19"/>
      <c r="H21" s="18"/>
    </row>
    <row r="22" spans="2:8" ht="24.75" thickBot="1" x14ac:dyDescent="0.3">
      <c r="B22" s="9" t="s">
        <v>25</v>
      </c>
      <c r="C22" s="23">
        <v>52000</v>
      </c>
      <c r="D22" s="8">
        <v>0</v>
      </c>
      <c r="E22" s="3"/>
      <c r="F22" s="9" t="s">
        <v>24</v>
      </c>
      <c r="G22" s="8">
        <v>0</v>
      </c>
      <c r="H22" s="8">
        <v>0</v>
      </c>
    </row>
    <row r="23" spans="2:8" ht="15.75" thickBot="1" x14ac:dyDescent="0.3">
      <c r="B23" s="9" t="s">
        <v>23</v>
      </c>
      <c r="C23" s="8">
        <v>0</v>
      </c>
      <c r="D23" s="8">
        <v>0</v>
      </c>
      <c r="E23" s="3"/>
      <c r="F23" s="9" t="s">
        <v>22</v>
      </c>
      <c r="G23" s="8">
        <v>0</v>
      </c>
      <c r="H23" s="8">
        <v>0</v>
      </c>
    </row>
    <row r="24" spans="2:8" ht="15.75" thickBot="1" x14ac:dyDescent="0.3">
      <c r="B24" s="9" t="s">
        <v>21</v>
      </c>
      <c r="C24" s="8">
        <v>0</v>
      </c>
      <c r="D24" s="8">
        <v>0</v>
      </c>
      <c r="E24" s="3"/>
      <c r="F24" s="9" t="s">
        <v>20</v>
      </c>
      <c r="G24" s="8">
        <v>0</v>
      </c>
      <c r="H24" s="8">
        <v>0</v>
      </c>
    </row>
    <row r="25" spans="2:8" ht="15.75" thickBot="1" x14ac:dyDescent="0.3">
      <c r="B25" s="9" t="s">
        <v>19</v>
      </c>
      <c r="C25" s="8">
        <v>0</v>
      </c>
      <c r="D25" s="8">
        <v>0</v>
      </c>
      <c r="E25" s="3"/>
      <c r="F25" s="9" t="s">
        <v>18</v>
      </c>
      <c r="G25" s="8">
        <v>0</v>
      </c>
      <c r="H25" s="8">
        <v>0</v>
      </c>
    </row>
    <row r="26" spans="2:8" ht="15.75" thickBot="1" x14ac:dyDescent="0.3">
      <c r="B26" s="9" t="s">
        <v>17</v>
      </c>
      <c r="C26" s="8">
        <v>0</v>
      </c>
      <c r="D26" s="8">
        <v>0</v>
      </c>
      <c r="E26" s="22"/>
      <c r="F26" s="9"/>
      <c r="G26" s="8"/>
      <c r="H26" s="8"/>
    </row>
    <row r="27" spans="2:8" ht="15.75" thickBot="1" x14ac:dyDescent="0.3">
      <c r="B27" s="9" t="s">
        <v>16</v>
      </c>
      <c r="C27" s="8">
        <v>0</v>
      </c>
      <c r="D27" s="8">
        <v>0</v>
      </c>
      <c r="E27" s="3"/>
      <c r="F27" s="9"/>
      <c r="G27" s="8"/>
      <c r="H27" s="8"/>
    </row>
    <row r="28" spans="2:8" ht="15.75" thickBot="1" x14ac:dyDescent="0.3">
      <c r="B28" s="9" t="s">
        <v>15</v>
      </c>
      <c r="C28" s="8">
        <v>0</v>
      </c>
      <c r="D28" s="8">
        <v>0</v>
      </c>
      <c r="E28" s="3"/>
      <c r="F28" s="9"/>
      <c r="G28" s="8"/>
      <c r="H28" s="8"/>
    </row>
    <row r="29" spans="2:8" ht="15.75" thickBot="1" x14ac:dyDescent="0.3">
      <c r="B29" s="6" t="s">
        <v>14</v>
      </c>
      <c r="C29" s="5">
        <f>SUM(C22:C28)</f>
        <v>52000</v>
      </c>
      <c r="D29" s="5">
        <f>SUM(D22:D28)</f>
        <v>0</v>
      </c>
      <c r="E29" s="3"/>
      <c r="F29" s="6" t="s">
        <v>13</v>
      </c>
      <c r="G29" s="7">
        <f>SUM(G22:G28)</f>
        <v>0</v>
      </c>
      <c r="H29" s="7">
        <f>SUM(H22:H28)</f>
        <v>0</v>
      </c>
    </row>
    <row r="30" spans="2:8" ht="15.75" thickBot="1" x14ac:dyDescent="0.3">
      <c r="B30" s="21"/>
      <c r="C30" s="21"/>
      <c r="D30" s="21"/>
      <c r="E30" s="3"/>
      <c r="F30" s="3"/>
      <c r="G30" s="3"/>
      <c r="H30" s="3"/>
    </row>
    <row r="31" spans="2:8" ht="15.75" thickBot="1" x14ac:dyDescent="0.3">
      <c r="B31" s="20" t="s">
        <v>12</v>
      </c>
      <c r="C31" s="19"/>
      <c r="D31" s="18"/>
      <c r="E31" s="3"/>
      <c r="F31" s="2" t="s">
        <v>11</v>
      </c>
      <c r="G31" s="63">
        <f>G19+G29</f>
        <v>7042</v>
      </c>
      <c r="H31" s="63">
        <f>H19+H29</f>
        <v>3000</v>
      </c>
    </row>
    <row r="32" spans="2:8" ht="15.75" thickBot="1" x14ac:dyDescent="0.3">
      <c r="B32" s="9" t="s">
        <v>10</v>
      </c>
      <c r="C32" s="8">
        <v>0</v>
      </c>
      <c r="D32" s="8">
        <v>0</v>
      </c>
      <c r="E32" s="3"/>
      <c r="F32" s="17"/>
      <c r="G32" s="17"/>
      <c r="H32" s="17"/>
    </row>
    <row r="33" spans="2:8" ht="15.75" thickBot="1" x14ac:dyDescent="0.3">
      <c r="B33" s="9" t="s">
        <v>9</v>
      </c>
      <c r="C33" s="8">
        <v>0</v>
      </c>
      <c r="D33" s="8">
        <v>0</v>
      </c>
      <c r="E33" s="3"/>
      <c r="F33" s="16" t="s">
        <v>8</v>
      </c>
      <c r="G33" s="15"/>
      <c r="H33" s="14"/>
    </row>
    <row r="34" spans="2:8" ht="15.75" thickBot="1" x14ac:dyDescent="0.3">
      <c r="B34" s="9" t="s">
        <v>7</v>
      </c>
      <c r="C34" s="8">
        <v>0</v>
      </c>
      <c r="D34" s="8">
        <v>0</v>
      </c>
      <c r="E34" s="3"/>
      <c r="F34" s="9" t="s">
        <v>6</v>
      </c>
      <c r="G34" s="13">
        <f>('2022 B'!G20+'2022 B'!G21+'2022 B'!G27)/1000</f>
        <v>50074.125</v>
      </c>
      <c r="H34" s="13">
        <v>34002.906999999999</v>
      </c>
    </row>
    <row r="35" spans="2:8" ht="15.75" thickBot="1" x14ac:dyDescent="0.3">
      <c r="B35" s="9"/>
      <c r="C35" s="12"/>
      <c r="D35" s="11"/>
      <c r="E35" s="3"/>
      <c r="F35" s="9" t="s">
        <v>5</v>
      </c>
      <c r="G35" s="8">
        <v>0</v>
      </c>
      <c r="H35" s="8">
        <v>0</v>
      </c>
    </row>
    <row r="36" spans="2:8" ht="15.75" thickBot="1" x14ac:dyDescent="0.3">
      <c r="B36" s="10"/>
      <c r="C36" s="8"/>
      <c r="D36" s="8"/>
      <c r="E36" s="3"/>
      <c r="F36" s="9" t="s">
        <v>4</v>
      </c>
      <c r="G36" s="8">
        <v>0</v>
      </c>
      <c r="H36" s="8">
        <v>0</v>
      </c>
    </row>
    <row r="37" spans="2:8" ht="15.75" thickBot="1" x14ac:dyDescent="0.3">
      <c r="B37" s="6" t="s">
        <v>3</v>
      </c>
      <c r="C37" s="7">
        <f>SUM(C32:C36)</f>
        <v>0</v>
      </c>
      <c r="D37" s="7">
        <f>SUM(D32:D36)</f>
        <v>0</v>
      </c>
      <c r="E37" s="3"/>
      <c r="F37" s="6" t="s">
        <v>2</v>
      </c>
      <c r="G37" s="5">
        <f>SUM(G34:G36)</f>
        <v>50074.125</v>
      </c>
      <c r="H37" s="5">
        <f>SUM(H34:H36)</f>
        <v>34002.906999999999</v>
      </c>
    </row>
    <row r="38" spans="2:8" ht="15.75" thickBot="1" x14ac:dyDescent="0.3">
      <c r="B38" s="4"/>
      <c r="C38" s="4"/>
      <c r="D38" s="4"/>
      <c r="E38" s="3"/>
      <c r="F38" s="4"/>
      <c r="G38" s="4"/>
      <c r="H38" s="4"/>
    </row>
    <row r="39" spans="2:8" ht="15.75" thickBot="1" x14ac:dyDescent="0.3">
      <c r="B39" s="2" t="s">
        <v>1</v>
      </c>
      <c r="C39" s="1">
        <f>C19+C29+C37</f>
        <v>57116.125</v>
      </c>
      <c r="D39" s="1">
        <f>D19+D29+D37</f>
        <v>37003</v>
      </c>
      <c r="E39" s="3"/>
      <c r="F39" s="2" t="s">
        <v>0</v>
      </c>
      <c r="G39" s="1">
        <f>G31+G37</f>
        <v>57116.125</v>
      </c>
      <c r="H39" s="1">
        <f>H31+H37</f>
        <v>37002.906999999999</v>
      </c>
    </row>
  </sheetData>
  <mergeCells count="3">
    <mergeCell ref="B3:B4"/>
    <mergeCell ref="E3:E4"/>
    <mergeCell ref="F3:F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workbookViewId="0"/>
  </sheetViews>
  <sheetFormatPr baseColWidth="10" defaultRowHeight="15" x14ac:dyDescent="0.25"/>
  <cols>
    <col min="2" max="2" width="47.140625" customWidth="1"/>
    <col min="3" max="4" width="7.7109375" customWidth="1"/>
  </cols>
  <sheetData>
    <row r="1" spans="2:4" ht="15.75" thickBot="1" x14ac:dyDescent="0.3"/>
    <row r="2" spans="2:4" x14ac:dyDescent="0.25">
      <c r="B2" s="119"/>
      <c r="C2" s="31">
        <v>2022</v>
      </c>
      <c r="D2" s="31">
        <v>2021</v>
      </c>
    </row>
    <row r="3" spans="2:4" ht="15.75" thickBot="1" x14ac:dyDescent="0.3">
      <c r="B3" s="120"/>
      <c r="C3" s="64" t="s">
        <v>55</v>
      </c>
      <c r="D3" s="64" t="s">
        <v>55</v>
      </c>
    </row>
    <row r="4" spans="2:4" ht="15.75" thickBot="1" x14ac:dyDescent="0.3">
      <c r="B4" s="65" t="s">
        <v>127</v>
      </c>
      <c r="C4" s="66"/>
      <c r="D4" s="67"/>
    </row>
    <row r="5" spans="2:4" ht="15.75" thickBot="1" x14ac:dyDescent="0.3">
      <c r="B5" s="27" t="s">
        <v>128</v>
      </c>
      <c r="C5" s="19"/>
      <c r="D5" s="18"/>
    </row>
    <row r="6" spans="2:4" ht="15.75" thickBot="1" x14ac:dyDescent="0.3">
      <c r="B6" s="68" t="s">
        <v>129</v>
      </c>
      <c r="C6" s="23">
        <v>16378</v>
      </c>
      <c r="D6" s="23">
        <v>1700</v>
      </c>
    </row>
    <row r="7" spans="2:4" ht="15.75" thickBot="1" x14ac:dyDescent="0.3">
      <c r="B7" s="68" t="s">
        <v>130</v>
      </c>
      <c r="C7" s="8">
        <v>0</v>
      </c>
      <c r="D7" s="8">
        <v>0</v>
      </c>
    </row>
    <row r="8" spans="2:4" ht="15.75" thickBot="1" x14ac:dyDescent="0.3">
      <c r="B8" s="68" t="s">
        <v>131</v>
      </c>
      <c r="C8" s="8">
        <v>0</v>
      </c>
      <c r="D8" s="8">
        <v>0</v>
      </c>
    </row>
    <row r="9" spans="2:4" ht="15.75" thickBot="1" x14ac:dyDescent="0.3">
      <c r="B9" s="68" t="s">
        <v>132</v>
      </c>
      <c r="C9" s="8">
        <v>0</v>
      </c>
      <c r="D9" s="8">
        <v>0</v>
      </c>
    </row>
    <row r="10" spans="2:4" ht="15.75" thickBot="1" x14ac:dyDescent="0.3">
      <c r="B10" s="27" t="s">
        <v>133</v>
      </c>
      <c r="C10" s="19"/>
      <c r="D10" s="18"/>
    </row>
    <row r="11" spans="2:4" ht="15.75" thickBot="1" x14ac:dyDescent="0.3">
      <c r="B11" s="68" t="s">
        <v>134</v>
      </c>
      <c r="C11" s="8">
        <v>0</v>
      </c>
      <c r="D11" s="8">
        <v>0</v>
      </c>
    </row>
    <row r="12" spans="2:4" ht="15.75" thickBot="1" x14ac:dyDescent="0.3">
      <c r="B12" s="68" t="s">
        <v>135</v>
      </c>
      <c r="C12" s="8">
        <v>0</v>
      </c>
      <c r="D12" s="8">
        <v>0</v>
      </c>
    </row>
    <row r="13" spans="2:4" ht="15.75" thickBot="1" x14ac:dyDescent="0.3">
      <c r="B13" s="68" t="s">
        <v>136</v>
      </c>
      <c r="C13" s="8">
        <v>0</v>
      </c>
      <c r="D13" s="8">
        <v>0</v>
      </c>
    </row>
    <row r="14" spans="2:4" ht="15.75" thickBot="1" x14ac:dyDescent="0.3">
      <c r="B14" s="32" t="s">
        <v>137</v>
      </c>
      <c r="C14" s="69">
        <f>SUM(C6:C13)</f>
        <v>16378</v>
      </c>
      <c r="D14" s="69">
        <f>SUM(D6:D13)</f>
        <v>1700</v>
      </c>
    </row>
    <row r="15" spans="2:4" ht="15.75" thickBot="1" x14ac:dyDescent="0.3">
      <c r="B15" s="65" t="s">
        <v>138</v>
      </c>
      <c r="C15" s="66"/>
      <c r="D15" s="67"/>
    </row>
    <row r="16" spans="2:4" ht="15.75" thickBot="1" x14ac:dyDescent="0.3">
      <c r="B16" s="9" t="s">
        <v>139</v>
      </c>
      <c r="C16" s="8">
        <v>0</v>
      </c>
      <c r="D16" s="8">
        <v>0</v>
      </c>
    </row>
    <row r="17" spans="2:4" ht="15.75" thickBot="1" x14ac:dyDescent="0.3">
      <c r="B17" s="9" t="s">
        <v>140</v>
      </c>
      <c r="C17" s="8">
        <v>0</v>
      </c>
      <c r="D17" s="8">
        <v>0</v>
      </c>
    </row>
    <row r="18" spans="2:4" ht="15.75" thickBot="1" x14ac:dyDescent="0.3">
      <c r="B18" s="9" t="s">
        <v>141</v>
      </c>
      <c r="C18" s="8">
        <v>622</v>
      </c>
      <c r="D18" s="8">
        <v>0</v>
      </c>
    </row>
    <row r="19" spans="2:4" ht="15.75" thickBot="1" x14ac:dyDescent="0.3">
      <c r="B19" s="9" t="s">
        <v>142</v>
      </c>
      <c r="C19" s="8">
        <v>0</v>
      </c>
      <c r="D19" s="8">
        <v>0</v>
      </c>
    </row>
    <row r="20" spans="2:4" ht="15.75" thickBot="1" x14ac:dyDescent="0.3">
      <c r="B20" s="9" t="s">
        <v>143</v>
      </c>
      <c r="C20" s="8">
        <v>0</v>
      </c>
      <c r="D20" s="8">
        <v>0</v>
      </c>
    </row>
    <row r="21" spans="2:4" ht="15.75" thickBot="1" x14ac:dyDescent="0.3">
      <c r="B21" s="9" t="s">
        <v>144</v>
      </c>
      <c r="C21" s="8">
        <v>0</v>
      </c>
      <c r="D21" s="8">
        <v>0</v>
      </c>
    </row>
    <row r="22" spans="2:4" ht="15.75" thickBot="1" x14ac:dyDescent="0.3">
      <c r="B22" s="9" t="s">
        <v>145</v>
      </c>
      <c r="C22" s="8">
        <v>0</v>
      </c>
      <c r="D22" s="8">
        <v>0</v>
      </c>
    </row>
    <row r="23" spans="2:4" ht="15.75" thickBot="1" x14ac:dyDescent="0.3">
      <c r="B23" s="32" t="s">
        <v>146</v>
      </c>
      <c r="C23" s="70">
        <f>SUM(C16:C22)</f>
        <v>622</v>
      </c>
      <c r="D23" s="70">
        <f>SUM(D16:D22)</f>
        <v>0</v>
      </c>
    </row>
    <row r="24" spans="2:4" ht="15.75" thickBot="1" x14ac:dyDescent="0.3">
      <c r="B24" s="32" t="s">
        <v>147</v>
      </c>
      <c r="C24" s="69">
        <f>C14-C23</f>
        <v>15756</v>
      </c>
      <c r="D24" s="69">
        <f>D14-D23</f>
        <v>1700</v>
      </c>
    </row>
    <row r="25" spans="2:4" ht="15.75" thickBot="1" x14ac:dyDescent="0.3">
      <c r="B25" s="21"/>
      <c r="C25" s="21"/>
      <c r="D25" s="21"/>
    </row>
    <row r="26" spans="2:4" ht="15.75" thickBot="1" x14ac:dyDescent="0.3">
      <c r="B26" s="65" t="s">
        <v>148</v>
      </c>
      <c r="C26" s="66"/>
      <c r="D26" s="67"/>
    </row>
    <row r="27" spans="2:4" ht="15.75" thickBot="1" x14ac:dyDescent="0.3">
      <c r="B27" s="9" t="s">
        <v>149</v>
      </c>
      <c r="C27" s="8">
        <v>0</v>
      </c>
      <c r="D27" s="8">
        <v>0</v>
      </c>
    </row>
    <row r="28" spans="2:4" ht="15.75" thickBot="1" x14ac:dyDescent="0.3">
      <c r="B28" s="9" t="s">
        <v>150</v>
      </c>
      <c r="C28" s="8">
        <v>0</v>
      </c>
      <c r="D28" s="8">
        <v>0</v>
      </c>
    </row>
    <row r="29" spans="2:4" ht="15.75" thickBot="1" x14ac:dyDescent="0.3">
      <c r="B29" s="9" t="s">
        <v>151</v>
      </c>
      <c r="C29" s="8">
        <v>0</v>
      </c>
      <c r="D29" s="8">
        <v>0</v>
      </c>
    </row>
    <row r="30" spans="2:4" ht="15.75" thickBot="1" x14ac:dyDescent="0.3">
      <c r="B30" s="9" t="s">
        <v>152</v>
      </c>
      <c r="C30" s="8">
        <v>357</v>
      </c>
      <c r="D30" s="8">
        <v>0</v>
      </c>
    </row>
    <row r="31" spans="2:4" ht="15.75" thickBot="1" x14ac:dyDescent="0.3">
      <c r="B31" s="32" t="s">
        <v>153</v>
      </c>
      <c r="C31" s="70">
        <f>SUM(C27:C30)</f>
        <v>357</v>
      </c>
      <c r="D31" s="70">
        <f>SUM(D27:D30)</f>
        <v>0</v>
      </c>
    </row>
    <row r="32" spans="2:4" ht="15.75" thickBot="1" x14ac:dyDescent="0.3">
      <c r="B32" s="65" t="s">
        <v>154</v>
      </c>
      <c r="C32" s="66"/>
      <c r="D32" s="67"/>
    </row>
    <row r="33" spans="2:4" ht="15.75" thickBot="1" x14ac:dyDescent="0.3">
      <c r="B33" s="9" t="s">
        <v>155</v>
      </c>
      <c r="C33" s="8">
        <v>0</v>
      </c>
      <c r="D33" s="8">
        <v>0</v>
      </c>
    </row>
    <row r="34" spans="2:4" ht="15.75" thickBot="1" x14ac:dyDescent="0.3">
      <c r="B34" s="9" t="s">
        <v>156</v>
      </c>
      <c r="C34" s="8">
        <v>0</v>
      </c>
      <c r="D34" s="8">
        <v>0</v>
      </c>
    </row>
    <row r="35" spans="2:4" ht="15.75" thickBot="1" x14ac:dyDescent="0.3">
      <c r="B35" s="9" t="s">
        <v>157</v>
      </c>
      <c r="C35" s="8">
        <v>0</v>
      </c>
      <c r="D35" s="8">
        <v>0</v>
      </c>
    </row>
    <row r="36" spans="2:4" ht="15.75" thickBot="1" x14ac:dyDescent="0.3">
      <c r="B36" s="9" t="s">
        <v>158</v>
      </c>
      <c r="C36" s="8">
        <v>0</v>
      </c>
      <c r="D36" s="8">
        <v>0</v>
      </c>
    </row>
    <row r="37" spans="2:4" ht="15.75" thickBot="1" x14ac:dyDescent="0.3">
      <c r="B37" s="32" t="s">
        <v>159</v>
      </c>
      <c r="C37" s="70">
        <v>0</v>
      </c>
      <c r="D37" s="70">
        <v>0</v>
      </c>
    </row>
    <row r="38" spans="2:4" ht="15.75" thickBot="1" x14ac:dyDescent="0.3">
      <c r="B38" s="32" t="s">
        <v>160</v>
      </c>
      <c r="C38" s="70">
        <f>C31-C37</f>
        <v>357</v>
      </c>
      <c r="D38" s="70">
        <f>D31-D37</f>
        <v>0</v>
      </c>
    </row>
    <row r="39" spans="2:4" ht="15.75" thickBot="1" x14ac:dyDescent="0.3">
      <c r="B39" s="71"/>
      <c r="C39" s="72"/>
      <c r="D39" s="72"/>
    </row>
    <row r="40" spans="2:4" ht="15.75" thickBot="1" x14ac:dyDescent="0.3">
      <c r="B40" s="9" t="s">
        <v>161</v>
      </c>
      <c r="C40" s="23">
        <f>C24+C38</f>
        <v>16113</v>
      </c>
      <c r="D40" s="23">
        <f>D24+D38</f>
        <v>1700</v>
      </c>
    </row>
    <row r="41" spans="2:4" ht="15.75" thickBot="1" x14ac:dyDescent="0.3">
      <c r="B41" s="9" t="s">
        <v>162</v>
      </c>
      <c r="C41" s="8"/>
      <c r="D41" s="8"/>
    </row>
    <row r="42" spans="2:4" ht="25.5" thickBot="1" x14ac:dyDescent="0.3">
      <c r="B42" s="32" t="s">
        <v>163</v>
      </c>
      <c r="C42" s="69">
        <f>SUM(C40:C41)</f>
        <v>16113</v>
      </c>
      <c r="D42" s="69">
        <f>SUM(D40:D41)</f>
        <v>1700</v>
      </c>
    </row>
  </sheetData>
  <mergeCells count="1">
    <mergeCell ref="B2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workbookViewId="0"/>
  </sheetViews>
  <sheetFormatPr baseColWidth="10" defaultRowHeight="15" x14ac:dyDescent="0.25"/>
  <cols>
    <col min="2" max="2" width="47.140625" customWidth="1"/>
    <col min="3" max="4" width="7.7109375" customWidth="1"/>
  </cols>
  <sheetData>
    <row r="1" spans="2:4" ht="15.75" thickBot="1" x14ac:dyDescent="0.3"/>
    <row r="2" spans="2:4" x14ac:dyDescent="0.25">
      <c r="B2" s="119"/>
      <c r="C2" s="31">
        <v>2022</v>
      </c>
      <c r="D2" s="31">
        <v>2021</v>
      </c>
    </row>
    <row r="3" spans="2:4" ht="15.75" thickBot="1" x14ac:dyDescent="0.3">
      <c r="B3" s="120"/>
      <c r="C3" s="64" t="s">
        <v>55</v>
      </c>
      <c r="D3" s="64" t="s">
        <v>55</v>
      </c>
    </row>
    <row r="4" spans="2:4" ht="26.25" thickBot="1" x14ac:dyDescent="0.3">
      <c r="B4" s="16" t="s">
        <v>164</v>
      </c>
      <c r="C4" s="73"/>
      <c r="D4" s="74"/>
    </row>
    <row r="5" spans="2:4" ht="15.75" thickBot="1" x14ac:dyDescent="0.3">
      <c r="B5" s="9" t="s">
        <v>165</v>
      </c>
      <c r="C5" s="75">
        <f>'B. EstAct 2022'!C6</f>
        <v>16378</v>
      </c>
      <c r="D5" s="75">
        <v>1700</v>
      </c>
    </row>
    <row r="6" spans="2:4" ht="15.75" thickBot="1" x14ac:dyDescent="0.3">
      <c r="B6" s="9" t="s">
        <v>166</v>
      </c>
      <c r="C6" s="76">
        <v>0</v>
      </c>
      <c r="D6" s="76">
        <v>0</v>
      </c>
    </row>
    <row r="7" spans="2:4" ht="15.75" thickBot="1" x14ac:dyDescent="0.3">
      <c r="B7" s="9" t="s">
        <v>167</v>
      </c>
      <c r="C7" s="76">
        <v>0</v>
      </c>
      <c r="D7" s="76">
        <v>0</v>
      </c>
    </row>
    <row r="8" spans="2:4" ht="15.75" thickBot="1" x14ac:dyDescent="0.3">
      <c r="B8" s="9" t="s">
        <v>168</v>
      </c>
      <c r="C8" s="76">
        <v>0</v>
      </c>
      <c r="D8" s="76">
        <v>0</v>
      </c>
    </row>
    <row r="9" spans="2:4" ht="15.75" thickBot="1" x14ac:dyDescent="0.3">
      <c r="B9" s="9" t="s">
        <v>169</v>
      </c>
      <c r="C9" s="76">
        <v>0</v>
      </c>
      <c r="D9" s="76">
        <v>0</v>
      </c>
    </row>
    <row r="10" spans="2:4" ht="15.75" thickBot="1" x14ac:dyDescent="0.3">
      <c r="B10" s="9" t="s">
        <v>170</v>
      </c>
      <c r="C10" s="76">
        <v>0</v>
      </c>
      <c r="D10" s="76">
        <v>0</v>
      </c>
    </row>
    <row r="11" spans="2:4" ht="15.75" thickBot="1" x14ac:dyDescent="0.3">
      <c r="B11" s="9" t="s">
        <v>171</v>
      </c>
      <c r="C11" s="76">
        <v>0</v>
      </c>
      <c r="D11" s="76">
        <v>0</v>
      </c>
    </row>
    <row r="12" spans="2:4" ht="15.75" thickBot="1" x14ac:dyDescent="0.3">
      <c r="B12" s="32" t="s">
        <v>172</v>
      </c>
      <c r="C12" s="69">
        <f>SUM(C5:C11)</f>
        <v>16378</v>
      </c>
      <c r="D12" s="69">
        <f>SUM(D5:D11)</f>
        <v>1700</v>
      </c>
    </row>
    <row r="13" spans="2:4" ht="15.75" thickBot="1" x14ac:dyDescent="0.3">
      <c r="B13" s="21"/>
      <c r="C13" s="21"/>
      <c r="D13" s="21"/>
    </row>
    <row r="14" spans="2:4" ht="26.25" thickBot="1" x14ac:dyDescent="0.3">
      <c r="B14" s="16" t="s">
        <v>173</v>
      </c>
      <c r="C14" s="77"/>
      <c r="D14" s="78"/>
    </row>
    <row r="15" spans="2:4" ht="15.75" thickBot="1" x14ac:dyDescent="0.3">
      <c r="B15" s="9" t="s">
        <v>174</v>
      </c>
      <c r="C15" s="8">
        <v>0</v>
      </c>
      <c r="D15" s="8">
        <v>0</v>
      </c>
    </row>
    <row r="16" spans="2:4" ht="15.75" thickBot="1" x14ac:dyDescent="0.3">
      <c r="B16" s="9" t="s">
        <v>175</v>
      </c>
      <c r="C16" s="75">
        <v>-52000</v>
      </c>
      <c r="D16" s="8">
        <v>0</v>
      </c>
    </row>
    <row r="17" spans="2:4" ht="15.75" thickBot="1" x14ac:dyDescent="0.3">
      <c r="B17" s="9" t="s">
        <v>176</v>
      </c>
      <c r="C17" s="8">
        <v>0</v>
      </c>
      <c r="D17" s="8">
        <v>0</v>
      </c>
    </row>
    <row r="18" spans="2:4" ht="15.75" thickBot="1" x14ac:dyDescent="0.3">
      <c r="B18" s="9" t="s">
        <v>177</v>
      </c>
      <c r="C18" s="8">
        <v>0</v>
      </c>
      <c r="D18" s="8">
        <v>0</v>
      </c>
    </row>
    <row r="19" spans="2:4" ht="15.75" thickBot="1" x14ac:dyDescent="0.3">
      <c r="B19" s="32" t="s">
        <v>178</v>
      </c>
      <c r="C19" s="69">
        <f>SUM(C15:C18)</f>
        <v>-52000</v>
      </c>
      <c r="D19" s="69">
        <f>SUM(D15:D18)</f>
        <v>0</v>
      </c>
    </row>
    <row r="20" spans="2:4" ht="15.75" thickBot="1" x14ac:dyDescent="0.3">
      <c r="B20" s="21"/>
      <c r="C20" s="21"/>
      <c r="D20" s="21"/>
    </row>
    <row r="21" spans="2:4" ht="26.25" thickBot="1" x14ac:dyDescent="0.3">
      <c r="B21" s="16" t="s">
        <v>179</v>
      </c>
      <c r="C21" s="79"/>
      <c r="D21" s="80"/>
    </row>
    <row r="22" spans="2:4" ht="15.75" thickBot="1" x14ac:dyDescent="0.3">
      <c r="B22" s="9" t="s">
        <v>180</v>
      </c>
      <c r="C22" s="75">
        <v>4000</v>
      </c>
      <c r="D22" s="75">
        <v>0</v>
      </c>
    </row>
    <row r="23" spans="2:4" ht="15.75" thickBot="1" x14ac:dyDescent="0.3">
      <c r="B23" s="9" t="s">
        <v>181</v>
      </c>
      <c r="C23" s="75">
        <v>0</v>
      </c>
      <c r="D23" s="75">
        <v>0</v>
      </c>
    </row>
    <row r="24" spans="2:4" ht="15.75" thickBot="1" x14ac:dyDescent="0.3">
      <c r="B24" s="9" t="s">
        <v>182</v>
      </c>
      <c r="C24" s="75">
        <v>0</v>
      </c>
      <c r="D24" s="8">
        <v>0</v>
      </c>
    </row>
    <row r="25" spans="2:4" ht="15.75" thickBot="1" x14ac:dyDescent="0.3">
      <c r="B25" s="9" t="s">
        <v>183</v>
      </c>
      <c r="C25" s="75">
        <v>-622</v>
      </c>
      <c r="D25" s="8">
        <v>0</v>
      </c>
    </row>
    <row r="26" spans="2:4" ht="15.75" thickBot="1" x14ac:dyDescent="0.3">
      <c r="B26" s="9" t="s">
        <v>184</v>
      </c>
      <c r="C26" s="75">
        <f>('2022 B'!C17+'2022 B'!C23)/1000</f>
        <v>357</v>
      </c>
      <c r="D26" s="8">
        <v>0</v>
      </c>
    </row>
    <row r="27" spans="2:4" ht="15.75" thickBot="1" x14ac:dyDescent="0.3">
      <c r="B27" s="9" t="s">
        <v>185</v>
      </c>
      <c r="C27" s="75">
        <v>0</v>
      </c>
      <c r="D27" s="8">
        <v>0</v>
      </c>
    </row>
    <row r="28" spans="2:4" ht="15.75" thickBot="1" x14ac:dyDescent="0.3">
      <c r="B28" s="32" t="s">
        <v>186</v>
      </c>
      <c r="C28" s="69">
        <f>SUM(C22:C27)</f>
        <v>3735</v>
      </c>
      <c r="D28" s="69">
        <f>SUM(D22:D27)</f>
        <v>0</v>
      </c>
    </row>
    <row r="29" spans="2:4" ht="15.75" thickBot="1" x14ac:dyDescent="0.3">
      <c r="B29" s="3"/>
      <c r="C29" s="3"/>
      <c r="D29" s="3"/>
    </row>
    <row r="30" spans="2:4" ht="15.75" thickBot="1" x14ac:dyDescent="0.3">
      <c r="B30" s="81" t="s">
        <v>187</v>
      </c>
      <c r="C30" s="82">
        <f>C12+C19+C28</f>
        <v>-31887</v>
      </c>
      <c r="D30" s="82">
        <f>D12+D19+D28</f>
        <v>1700</v>
      </c>
    </row>
    <row r="31" spans="2:4" ht="15.75" thickBot="1" x14ac:dyDescent="0.3">
      <c r="B31" s="3"/>
      <c r="C31" s="3"/>
      <c r="D31" s="3"/>
    </row>
    <row r="32" spans="2:4" ht="25.5" thickBot="1" x14ac:dyDescent="0.3">
      <c r="B32" s="81" t="s">
        <v>188</v>
      </c>
      <c r="C32" s="69">
        <v>36503</v>
      </c>
      <c r="D32" s="69">
        <v>35303</v>
      </c>
    </row>
    <row r="33" spans="2:4" ht="25.5" thickBot="1" x14ac:dyDescent="0.3">
      <c r="B33" s="32" t="s">
        <v>189</v>
      </c>
      <c r="C33" s="69">
        <v>4616</v>
      </c>
      <c r="D33" s="69">
        <v>37003</v>
      </c>
    </row>
    <row r="34" spans="2:4" ht="15.75" thickBot="1" x14ac:dyDescent="0.3"/>
    <row r="35" spans="2:4" ht="15.75" thickBot="1" x14ac:dyDescent="0.3">
      <c r="B35" s="81" t="s">
        <v>190</v>
      </c>
      <c r="C35" s="82">
        <f>C33-C32</f>
        <v>-31887</v>
      </c>
      <c r="D35" s="82">
        <f>D33-D32</f>
        <v>1700</v>
      </c>
    </row>
    <row r="37" spans="2:4" x14ac:dyDescent="0.25">
      <c r="C37" s="85"/>
    </row>
    <row r="38" spans="2:4" x14ac:dyDescent="0.25">
      <c r="C38" s="85"/>
    </row>
    <row r="41" spans="2:4" x14ac:dyDescent="0.25">
      <c r="D41" s="86"/>
    </row>
    <row r="43" spans="2:4" x14ac:dyDescent="0.25">
      <c r="D43" s="85"/>
    </row>
  </sheetData>
  <mergeCells count="1"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2022 B</vt:lpstr>
      <vt:lpstr>Gestion 2022</vt:lpstr>
      <vt:lpstr>Ing OP 2022</vt:lpstr>
      <vt:lpstr>A. BG 2022</vt:lpstr>
      <vt:lpstr>B. EstAct 2022</vt:lpstr>
      <vt:lpstr>C. EstFluEf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Hauser Vavra (DOH)</dc:creator>
  <cp:lastModifiedBy>VGM</cp:lastModifiedBy>
  <dcterms:created xsi:type="dcterms:W3CDTF">2023-06-13T17:08:17Z</dcterms:created>
  <dcterms:modified xsi:type="dcterms:W3CDTF">2023-08-29T19:14:23Z</dcterms:modified>
</cp:coreProperties>
</file>