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OneDrive\Escritorio\"/>
    </mc:Choice>
  </mc:AlternateContent>
  <xr:revisionPtr revIDLastSave="0" documentId="13_ncr:1_{195F5016-10F1-4F5E-9158-B102B3CD2F6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dificación" sheetId="8" r:id="rId1"/>
    <sheet name="Bce. Gral. Acumulado" sheetId="4" r:id="rId2"/>
    <sheet name="Balance Clasificado" sheetId="5" r:id="rId3"/>
    <sheet name="Estado de Resultado" sheetId="6" r:id="rId4"/>
    <sheet name="OTROS GASTOS " sheetId="12" r:id="rId5"/>
    <sheet name="CARTOLAS 2022" sheetId="9" r:id="rId6"/>
    <sheet name="HONORARIOS 2022" sheetId="11" r:id="rId7"/>
    <sheet name="RCV 2022" sheetId="10" r:id="rId8"/>
  </sheets>
  <externalReferences>
    <externalReference r:id="rId9"/>
  </externalReferences>
  <definedNames>
    <definedName name="_xlnm._FilterDatabase" localSheetId="1" hidden="1">'Bce. Gral. Acumulado'!$A$8:$K$79</definedName>
    <definedName name="_xlnm._FilterDatabase" localSheetId="0" hidden="1">Codificación!$A$3:$C$73</definedName>
    <definedName name="Acreedor">#REF!</definedName>
    <definedName name="Ahora">#REF!</definedName>
    <definedName name="Anterior">#REF!</definedName>
    <definedName name="Antes">#REF!</definedName>
    <definedName name="_xlnm.Print_Area" localSheetId="2">'Balance Clasificado'!$A$1:$J$63</definedName>
    <definedName name="_xlnm.Print_Area" localSheetId="1">'Bce. Gral. Acumulado'!$A$1:$K$89</definedName>
    <definedName name="_xlnm.Print_Area" localSheetId="3">'Estado de Resultado'!$A$1:$H$50</definedName>
    <definedName name="Beg_Bal">#REF!</definedName>
    <definedName name="Class">'Bce. Gral. Acumulado'!$C$10:$C$79</definedName>
    <definedName name="Class_Acree">'Bce. Gral. Acumulado'!$G$10:$G$79</definedName>
    <definedName name="Class_Deudor">'Bce. Gral. Acumulado'!$F$10:$F$79</definedName>
    <definedName name="Codigo" localSheetId="0">'[1]Bce. Gral. Acumulado'!#REF!</definedName>
    <definedName name="Codigo">'Bce. Gral. Acumulado'!#REF!</definedName>
    <definedName name="Cuentas">#REF!</definedName>
    <definedName name="Data">#REF!</definedName>
    <definedName name="Deudor">#REF!</definedName>
    <definedName name="df" localSheetId="0">OFFSET(Full_Print,0,0,Codificación!Last_Row)</definedName>
    <definedName name="df">OFFSET(Full_Print,0,0,Last_Row)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 localSheetId="0">IF(Codificación!Values_Entered,Header_Row+Codificación!Number_of_Payments,Header_Row)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Mensual">#REF!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rdida" localSheetId="0">'[1]Bce. Gral. Acumulado'!#REF!</definedName>
    <definedName name="Perdida">'Bce. Gral. Acumulado'!#REF!</definedName>
    <definedName name="Princ">#REF!</definedName>
    <definedName name="Print_Area_Reset" localSheetId="0">OFFSET(Full_Print,0,0,Codificación!Last_Row)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1">'Bce. Gral. Acumulado'!$1:$6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Utilidad" localSheetId="0">'[1]Bce. Gral. Acumulado'!#REF!</definedName>
    <definedName name="Utilidad">'Bce. Gral. Acumulado'!#REF!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Z_81C940A3_E0D6_430E_BF61_13F548AAC20C_.wvu.FilterData" localSheetId="1" hidden="1">'Bce. Gral. Acumulado'!$A$8:$K$81</definedName>
    <definedName name="Z_81C940A3_E0D6_430E_BF61_13F548AAC20C_.wvu.PrintArea" localSheetId="2" hidden="1">'Balance Clasificado'!$A$1:$I$55</definedName>
    <definedName name="Z_81C940A3_E0D6_430E_BF61_13F548AAC20C_.wvu.PrintArea" localSheetId="1" hidden="1">'Bce. Gral. Acumulado'!$A$1:$K$83</definedName>
    <definedName name="Z_81C940A3_E0D6_430E_BF61_13F548AAC20C_.wvu.PrintArea" localSheetId="3" hidden="1">'Estado de Resultado'!$A$1:$H$42</definedName>
    <definedName name="Z_81C940A3_E0D6_430E_BF61_13F548AAC20C_.wvu.PrintTitles" localSheetId="1" hidden="1">'Bce. Gral. Acumulado'!$A$4:$N$9</definedName>
    <definedName name="Z_81C940A3_E0D6_430E_BF61_13F548AAC20C_.wvu.Rows" localSheetId="2" hidden="1">'Balance Clasificado'!$A$1:$J$1</definedName>
    <definedName name="Z_81C940A3_E0D6_430E_BF61_13F548AAC20C_.wvu.Rows" localSheetId="1" hidden="1">'Bce. Gral. Acumulado'!#REF!</definedName>
    <definedName name="Z_81C940A3_E0D6_430E_BF61_13F548AAC20C_.wvu.Rows" localSheetId="0" hidden="1">Codificación!$A$1:$IW$1</definedName>
    <definedName name="Z_B3674D98_9478_40E7_AF24_4EB7E0C3E0D1_.wvu.Cols" localSheetId="1" hidden="1">'Bce. Gral. Acumulado'!$L$1:$L$65415</definedName>
    <definedName name="Z_B3674D98_9478_40E7_AF24_4EB7E0C3E0D1_.wvu.FilterData" localSheetId="1" hidden="1">'Bce. Gral. Acumulado'!$A$8:$K$83</definedName>
    <definedName name="Z_B3674D98_9478_40E7_AF24_4EB7E0C3E0D1_.wvu.PrintArea" localSheetId="2" hidden="1">'Balance Clasificado'!$A$1:$I$55</definedName>
    <definedName name="Z_B3674D98_9478_40E7_AF24_4EB7E0C3E0D1_.wvu.PrintArea" localSheetId="1" hidden="1">'Bce. Gral. Acumulado'!$A$1:$K$83</definedName>
    <definedName name="Z_B3674D98_9478_40E7_AF24_4EB7E0C3E0D1_.wvu.PrintArea" localSheetId="3" hidden="1">'Estado de Resultado'!$A$1:$H$42</definedName>
    <definedName name="Z_B3674D98_9478_40E7_AF24_4EB7E0C3E0D1_.wvu.PrintTitles" localSheetId="1" hidden="1">'Bce. Gral. Acumulado'!$A$4:$N$9</definedName>
    <definedName name="Z_B3674D98_9478_40E7_AF24_4EB7E0C3E0D1_.wvu.Rows" localSheetId="2" hidden="1">'Balance Clasificado'!$A$1:$J$1</definedName>
    <definedName name="Z_B3674D98_9478_40E7_AF24_4EB7E0C3E0D1_.wvu.Rows" localSheetId="1" hidden="1">'Bce. Gral. Acumulado'!#REF!</definedName>
    <definedName name="Z_B3674D98_9478_40E7_AF24_4EB7E0C3E0D1_.wvu.Rows" localSheetId="0" hidden="1">Codificación!$A$1:$IW$1</definedName>
    <definedName name="Z_CAEE0210_53B2_4803_8F5A_FA712168A0FB_.wvu.FilterData" localSheetId="1" hidden="1">'Bce. Gral. Acumulado'!$A$8:$K$83</definedName>
    <definedName name="Z_CAEE0210_53B2_4803_8F5A_FA712168A0FB_.wvu.PrintArea" localSheetId="2" hidden="1">'Balance Clasificado'!$A$1:$I$55</definedName>
    <definedName name="Z_CAEE0210_53B2_4803_8F5A_FA712168A0FB_.wvu.PrintArea" localSheetId="1" hidden="1">'Bce. Gral. Acumulado'!$A$1:$K$83</definedName>
    <definedName name="Z_CAEE0210_53B2_4803_8F5A_FA712168A0FB_.wvu.PrintArea" localSheetId="3" hidden="1">'Estado de Resultado'!$A$1:$H$42</definedName>
    <definedName name="Z_CAEE0210_53B2_4803_8F5A_FA712168A0FB_.wvu.PrintTitles" localSheetId="1" hidden="1">'Bce. Gral. Acumulado'!$A$4:$N$9</definedName>
    <definedName name="Z_CAEE0210_53B2_4803_8F5A_FA712168A0FB_.wvu.Rows" localSheetId="2" hidden="1">'Balance Clasificado'!$A$1:$J$1</definedName>
    <definedName name="Z_CAEE0210_53B2_4803_8F5A_FA712168A0FB_.wvu.Rows" localSheetId="1" hidden="1">'Bce. Gral. Acumulado'!#REF!</definedName>
    <definedName name="Z_CAEE0210_53B2_4803_8F5A_FA712168A0FB_.wvu.Rows" localSheetId="0" hidden="1">Codificación!$A$1:$IW$1</definedName>
    <definedName name="Z_DB4DDC21_B587_49F1_8003_91B000709667_.wvu.FilterData" localSheetId="1" hidden="1">'Bce. Gral. Acumulado'!$A$8:$K$81</definedName>
    <definedName name="Z_DB4DDC21_B587_49F1_8003_91B000709667_.wvu.PrintArea" localSheetId="2" hidden="1">'Balance Clasificado'!$A$1:$I$55</definedName>
    <definedName name="Z_DB4DDC21_B587_49F1_8003_91B000709667_.wvu.PrintArea" localSheetId="1" hidden="1">'Bce. Gral. Acumulado'!$A$1:$K$83</definedName>
    <definedName name="Z_DB4DDC21_B587_49F1_8003_91B000709667_.wvu.PrintArea" localSheetId="3" hidden="1">'Estado de Resultado'!$A$1:$H$42</definedName>
    <definedName name="Z_DB4DDC21_B587_49F1_8003_91B000709667_.wvu.PrintTitles" localSheetId="1" hidden="1">'Bce. Gral. Acumulado'!$A$4:$N$9</definedName>
    <definedName name="Z_DB4DDC21_B587_49F1_8003_91B000709667_.wvu.Rows" localSheetId="2" hidden="1">'Balance Clasificado'!$A$1:$J$1</definedName>
    <definedName name="Z_DB4DDC21_B587_49F1_8003_91B000709667_.wvu.Rows" localSheetId="1" hidden="1">'Bce. Gral. Acumulado'!#REF!</definedName>
    <definedName name="Z_DB4DDC21_B587_49F1_8003_91B000709667_.wvu.Rows" localSheetId="0" hidden="1">Codificación!$A$1:$IW$1</definedName>
    <definedName name="Z_DE48424D_2A35_4AEC_9260_970FDA9381E2_.wvu.FilterData" localSheetId="1" hidden="1">'Bce. Gral. Acumulado'!$A$8:$K$83</definedName>
    <definedName name="Z_DE48424D_2A35_4AEC_9260_970FDA9381E2_.wvu.PrintArea" localSheetId="2" hidden="1">'Balance Clasificado'!$A$1:$I$55</definedName>
    <definedName name="Z_DE48424D_2A35_4AEC_9260_970FDA9381E2_.wvu.PrintArea" localSheetId="1" hidden="1">'Bce. Gral. Acumulado'!$A$1:$K$83</definedName>
    <definedName name="Z_DE48424D_2A35_4AEC_9260_970FDA9381E2_.wvu.PrintArea" localSheetId="3" hidden="1">'Estado de Resultado'!$A$1:$H$42</definedName>
    <definedName name="Z_DE48424D_2A35_4AEC_9260_970FDA9381E2_.wvu.PrintTitles" localSheetId="1" hidden="1">'Bce. Gral. Acumulado'!$A$4:$N$9</definedName>
    <definedName name="Z_DE48424D_2A35_4AEC_9260_970FDA9381E2_.wvu.Rows" localSheetId="2" hidden="1">'Balance Clasificado'!$A$1:$J$1</definedName>
    <definedName name="Z_DE48424D_2A35_4AEC_9260_970FDA9381E2_.wvu.Rows" localSheetId="1" hidden="1">'Bce. Gral. Acumulado'!#REF!</definedName>
    <definedName name="Z_DE48424D_2A35_4AEC_9260_970FDA9381E2_.wvu.Rows" localSheetId="0" hidden="1">Codificación!$A$1:$IW$1</definedName>
    <definedName name="Z_F6C9061B_2E76_4D66_B8C3_A0FD10E115D7_.wvu.Cols" localSheetId="1" hidden="1">'Bce. Gral. Acumulado'!$L$1:$L$65415</definedName>
    <definedName name="Z_F6C9061B_2E76_4D66_B8C3_A0FD10E115D7_.wvu.FilterData" localSheetId="1" hidden="1">'Bce. Gral. Acumulado'!$A$8:$K$83</definedName>
    <definedName name="Z_F6C9061B_2E76_4D66_B8C3_A0FD10E115D7_.wvu.PrintArea" localSheetId="2" hidden="1">'Balance Clasificado'!$A$1:$I$55</definedName>
    <definedName name="Z_F6C9061B_2E76_4D66_B8C3_A0FD10E115D7_.wvu.PrintArea" localSheetId="1" hidden="1">'Bce. Gral. Acumulado'!$A$1:$K$83</definedName>
    <definedName name="Z_F6C9061B_2E76_4D66_B8C3_A0FD10E115D7_.wvu.PrintArea" localSheetId="3" hidden="1">'Estado de Resultado'!$A$1:$H$42</definedName>
    <definedName name="Z_F6C9061B_2E76_4D66_B8C3_A0FD10E115D7_.wvu.PrintTitles" localSheetId="1" hidden="1">'Bce. Gral. Acumulado'!$A$4:$N$9</definedName>
    <definedName name="Z_F6C9061B_2E76_4D66_B8C3_A0FD10E115D7_.wvu.Rows" localSheetId="2" hidden="1">'Balance Clasificado'!$A$1:$J$1</definedName>
    <definedName name="Z_F6C9061B_2E76_4D66_B8C3_A0FD10E115D7_.wvu.Rows" localSheetId="1" hidden="1">'Bce. Gral. Acumulado'!#REF!</definedName>
    <definedName name="Z_F6C9061B_2E76_4D66_B8C3_A0FD10E115D7_.wvu.Rows" localSheetId="0" hidden="1">Codificación!$A$1:$IW$1</definedName>
    <definedName name="Z_FA79D113_C1C1_4E5A_8C7F_D4792D50E90A_.wvu.FilterData" localSheetId="1" hidden="1">'Bce. Gral. Acumulado'!$A$8:$K$81</definedName>
    <definedName name="Z_FA79D113_C1C1_4E5A_8C7F_D4792D50E90A_.wvu.PrintArea" localSheetId="2" hidden="1">'Balance Clasificado'!$A$1:$I$55</definedName>
    <definedName name="Z_FA79D113_C1C1_4E5A_8C7F_D4792D50E90A_.wvu.PrintArea" localSheetId="1" hidden="1">'Bce. Gral. Acumulado'!$A$1:$K$83</definedName>
    <definedName name="Z_FA79D113_C1C1_4E5A_8C7F_D4792D50E90A_.wvu.PrintArea" localSheetId="3" hidden="1">'Estado de Resultado'!$A$1:$H$42</definedName>
    <definedName name="Z_FA79D113_C1C1_4E5A_8C7F_D4792D50E90A_.wvu.PrintTitles" localSheetId="1" hidden="1">'Bce. Gral. Acumulado'!$A$4:$N$9</definedName>
    <definedName name="Z_FA79D113_C1C1_4E5A_8C7F_D4792D50E90A_.wvu.Rows" localSheetId="2" hidden="1">'Balance Clasificado'!$A$1:$J$1</definedName>
    <definedName name="Z_FA79D113_C1C1_4E5A_8C7F_D4792D50E90A_.wvu.Rows" localSheetId="1" hidden="1">'Bce. Gral. Acumulado'!#REF!</definedName>
    <definedName name="Z_FA79D113_C1C1_4E5A_8C7F_D4792D50E90A_.wvu.Rows" localSheetId="0" hidden="1">Codificación!$A$1:$IW$1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4" l="1"/>
  <c r="J23" i="4"/>
  <c r="D23" i="4"/>
  <c r="A23" i="4"/>
  <c r="E25" i="4"/>
  <c r="L24" i="4"/>
  <c r="A25" i="4"/>
  <c r="L21" i="4"/>
  <c r="L19" i="4"/>
  <c r="A11" i="4"/>
  <c r="D21" i="4"/>
  <c r="D20" i="4"/>
  <c r="J20" i="4" s="1"/>
  <c r="L20" i="4" s="1"/>
  <c r="A20" i="4"/>
  <c r="D31" i="10"/>
  <c r="D33" i="10"/>
  <c r="D32" i="10"/>
  <c r="F29" i="10"/>
  <c r="D34" i="10" s="1"/>
  <c r="L9" i="12"/>
  <c r="L8" i="12"/>
  <c r="L7" i="12"/>
  <c r="D27" i="12"/>
  <c r="E33" i="9"/>
  <c r="D13" i="4"/>
  <c r="E13" i="4" s="1"/>
  <c r="G33" i="9"/>
  <c r="F33" i="9"/>
  <c r="K25" i="4" l="1"/>
  <c r="L25" i="4" s="1"/>
  <c r="D11" i="4"/>
  <c r="D35" i="10"/>
  <c r="D36" i="10" s="1"/>
  <c r="A10" i="4" l="1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12" i="4"/>
  <c r="A13" i="4"/>
  <c r="A14" i="4"/>
  <c r="A15" i="4"/>
  <c r="A16" i="4"/>
  <c r="A17" i="4"/>
  <c r="A18" i="4"/>
  <c r="A19" i="4"/>
  <c r="A21" i="4"/>
  <c r="A22" i="4"/>
  <c r="A24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L10" i="4"/>
  <c r="L11" i="4"/>
  <c r="L12" i="4"/>
  <c r="L13" i="4"/>
  <c r="L14" i="4"/>
  <c r="L15" i="4"/>
  <c r="L16" i="4"/>
  <c r="L17" i="4"/>
  <c r="L18" i="4"/>
  <c r="L22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D81" i="4" l="1"/>
  <c r="D83" i="4" s="1"/>
  <c r="G81" i="4"/>
  <c r="G83" i="4" s="1"/>
  <c r="H81" i="4"/>
  <c r="I81" i="4"/>
  <c r="J81" i="4"/>
  <c r="K81" i="4"/>
  <c r="J82" i="4" s="1"/>
  <c r="B2" i="6"/>
  <c r="B1" i="6"/>
  <c r="A2" i="5"/>
  <c r="A1" i="5"/>
  <c r="I82" i="4" l="1"/>
  <c r="J83" i="4"/>
  <c r="H83" i="4"/>
  <c r="I83" i="4"/>
  <c r="K83" i="4"/>
  <c r="D15" i="5"/>
  <c r="A10" i="5"/>
  <c r="B9" i="6"/>
  <c r="I17" i="5" l="1"/>
  <c r="F25" i="6"/>
  <c r="I21" i="5"/>
  <c r="I50" i="5"/>
  <c r="D35" i="5"/>
  <c r="F30" i="6"/>
  <c r="D20" i="5"/>
  <c r="I35" i="5"/>
  <c r="I18" i="5"/>
  <c r="D50" i="5"/>
  <c r="D19" i="5"/>
  <c r="F27" i="6"/>
  <c r="D46" i="5"/>
  <c r="I45" i="5"/>
  <c r="I49" i="5"/>
  <c r="D24" i="5"/>
  <c r="D34" i="5"/>
  <c r="D25" i="5"/>
  <c r="F19" i="6"/>
  <c r="F29" i="6"/>
  <c r="F28" i="6"/>
  <c r="I22" i="5"/>
  <c r="F20" i="6"/>
  <c r="D23" i="5"/>
  <c r="I25" i="5"/>
  <c r="D45" i="5"/>
  <c r="D33" i="5"/>
  <c r="I15" i="5"/>
  <c r="I19" i="5"/>
  <c r="D18" i="5"/>
  <c r="I16" i="5"/>
  <c r="I33" i="5"/>
  <c r="I36" i="5"/>
  <c r="D37" i="5"/>
  <c r="D22" i="5"/>
  <c r="D38" i="5"/>
  <c r="I46" i="5"/>
  <c r="I20" i="5"/>
  <c r="I37" i="5"/>
  <c r="F13" i="6"/>
  <c r="D47" i="5"/>
  <c r="I47" i="5"/>
  <c r="D48" i="5"/>
  <c r="D49" i="5"/>
  <c r="I23" i="5"/>
  <c r="F15" i="6"/>
  <c r="I24" i="5"/>
  <c r="I48" i="5"/>
  <c r="F24" i="6"/>
  <c r="D16" i="5"/>
  <c r="F14" i="6"/>
  <c r="D17" i="5"/>
  <c r="D26" i="5"/>
  <c r="D36" i="5"/>
  <c r="I34" i="5"/>
  <c r="F36" i="6"/>
  <c r="F26" i="6"/>
  <c r="D21" i="5"/>
  <c r="D29" i="5" l="1"/>
  <c r="F32" i="6"/>
  <c r="I41" i="5"/>
  <c r="F17" i="6"/>
  <c r="F22" i="6" s="1"/>
  <c r="I52" i="5"/>
  <c r="I29" i="5"/>
  <c r="D41" i="5"/>
  <c r="D52" i="5"/>
  <c r="F34" i="6" l="1"/>
  <c r="D54" i="5"/>
  <c r="I54" i="5"/>
  <c r="F38" i="6"/>
  <c r="F39" i="6" s="1"/>
  <c r="I55" i="5" l="1"/>
  <c r="J54" i="5"/>
  <c r="F81" i="4"/>
  <c r="F83" i="4" s="1"/>
  <c r="E11" i="4"/>
  <c r="E81" i="4"/>
  <c r="E8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tc={8A9D0E85-56AD-48E6-84B9-A5D88C4ABE39}</author>
  </authors>
  <commentList>
    <comment ref="I31" authorId="0" shapeId="0" xr:uid="{8A9D0E85-56AD-48E6-84B9-A5D88C4ABE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SALDO AL 31-12-2023</t>
      </text>
    </comment>
  </commentList>
</comments>
</file>

<file path=xl/sharedStrings.xml><?xml version="1.0" encoding="utf-8"?>
<sst xmlns="http://schemas.openxmlformats.org/spreadsheetml/2006/main" count="242" uniqueCount="223">
  <si>
    <t>BALANCE GENERAL ACUMULADO</t>
  </si>
  <si>
    <t>Código</t>
  </si>
  <si>
    <t>Nº Cuenta</t>
  </si>
  <si>
    <t>SUMAS</t>
  </si>
  <si>
    <t>SALDOS</t>
  </si>
  <si>
    <t>INVENTARIO</t>
  </si>
  <si>
    <t>RESULTADOS</t>
  </si>
  <si>
    <t>DEBITO</t>
  </si>
  <si>
    <t>CREDITO</t>
  </si>
  <si>
    <t>DEUDOR</t>
  </si>
  <si>
    <t>ACREEDOR</t>
  </si>
  <si>
    <t>ACTIVOS</t>
  </si>
  <si>
    <t>PASIVOS</t>
  </si>
  <si>
    <t>PERDIDAS</t>
  </si>
  <si>
    <t>GANANCIAS</t>
  </si>
  <si>
    <t>SUMAS DEL EJERCICIO</t>
  </si>
  <si>
    <t>PERDIDA DEL EJERCICIO</t>
  </si>
  <si>
    <t>TOTALES DEL EJERCICIO</t>
  </si>
  <si>
    <t>BALANCE CLASIFICADO</t>
  </si>
  <si>
    <t>ACTIVO CIRCULANTE</t>
  </si>
  <si>
    <t>PASIVO CIRCULANTE</t>
  </si>
  <si>
    <t>Disponible</t>
  </si>
  <si>
    <t>Obligaciones con bancos e inst. financieras C/P</t>
  </si>
  <si>
    <t>Depositos a Plazo</t>
  </si>
  <si>
    <t>Dividendos por pagar</t>
  </si>
  <si>
    <t>Valores Negociables</t>
  </si>
  <si>
    <t>Cuentas por pagar</t>
  </si>
  <si>
    <t>Deudores por Venta</t>
  </si>
  <si>
    <t>Documentos por pagar</t>
  </si>
  <si>
    <t>Documentos por Cobrar</t>
  </si>
  <si>
    <t>Acreedores varios</t>
  </si>
  <si>
    <t>Deudores Varios</t>
  </si>
  <si>
    <t>Doc. y ctas. por pagar a EE.RR.</t>
  </si>
  <si>
    <t>Doc. y Cta. por cobrar EE.RR.</t>
  </si>
  <si>
    <t>Provisiones</t>
  </si>
  <si>
    <t>Existencias</t>
  </si>
  <si>
    <t>Retenciones</t>
  </si>
  <si>
    <t>Impuestos por Recuperar</t>
  </si>
  <si>
    <t>Impuesto a la Renta</t>
  </si>
  <si>
    <t>Gastos pagados por anticipado</t>
  </si>
  <si>
    <t>Ingresos percibidos por adelantado</t>
  </si>
  <si>
    <t>Otros activos circulantes</t>
  </si>
  <si>
    <t>Otros pasivos circulantes</t>
  </si>
  <si>
    <t>Activos para leasing</t>
  </si>
  <si>
    <t>TOTAL ACTIVO CIRCULANTE</t>
  </si>
  <si>
    <t>TOTAL PASIVO CIRCULANTE</t>
  </si>
  <si>
    <t>ACTIVO FIJO</t>
  </si>
  <si>
    <t>PASIVO LARGO PLAZA</t>
  </si>
  <si>
    <t>Terrenos</t>
  </si>
  <si>
    <t>Obligaciones con bancos e inst. financieras L/P</t>
  </si>
  <si>
    <t>Construcciones y obras de infraestructura</t>
  </si>
  <si>
    <t>Documentos por pagar L/P</t>
  </si>
  <si>
    <t>Maquinarias y equipos</t>
  </si>
  <si>
    <t>Acreedores varios L/P</t>
  </si>
  <si>
    <t>Vehiculos</t>
  </si>
  <si>
    <t>Doc. y ctas. por pagar a EE.RR. L/P</t>
  </si>
  <si>
    <t>Depreciacion Acumulada</t>
  </si>
  <si>
    <t>Otros pasivos a L/P</t>
  </si>
  <si>
    <t>TOTAL ACTIVOS FIJOS</t>
  </si>
  <si>
    <t xml:space="preserve">TOTAL PASIVO L/P </t>
  </si>
  <si>
    <t>OTROS ACTIVOS</t>
  </si>
  <si>
    <t>PATRIMONIO</t>
  </si>
  <si>
    <t>Inversiones en empresas relacionadas</t>
  </si>
  <si>
    <t>Capital Pagado</t>
  </si>
  <si>
    <t>Deudores a largo plazo</t>
  </si>
  <si>
    <t>Reserva revalorización capital</t>
  </si>
  <si>
    <t>Doc. y Cta. por cobrar EE.RR. L/P</t>
  </si>
  <si>
    <t>Otras reservas</t>
  </si>
  <si>
    <t>Intangibles</t>
  </si>
  <si>
    <t>Amortización</t>
  </si>
  <si>
    <t>Dividendos Provisorios</t>
  </si>
  <si>
    <t>Otros</t>
  </si>
  <si>
    <t>TOTAL OTROS ACTIVOS</t>
  </si>
  <si>
    <t>TOTAL PATRIMONIO</t>
  </si>
  <si>
    <t xml:space="preserve">TOTAL ACTIVOS              </t>
  </si>
  <si>
    <t xml:space="preserve">TOTAL PASIVOS             </t>
  </si>
  <si>
    <t xml:space="preserve"> ESTADO DE RESULTADO</t>
  </si>
  <si>
    <t>Costos de Explotación (menos)</t>
  </si>
  <si>
    <t>Costos de Remuneraciones (menos)</t>
  </si>
  <si>
    <t>MARGEN DE EXPLOTACION</t>
  </si>
  <si>
    <t>Gastos de Administración Variable (menos)</t>
  </si>
  <si>
    <t>RESULTADO OPERACIONAL</t>
  </si>
  <si>
    <t>Ingresos Financieros</t>
  </si>
  <si>
    <t>Utilidad / Pérdida Empresas Relacionadas</t>
  </si>
  <si>
    <t>Otros Ingresos fuera de explotación</t>
  </si>
  <si>
    <t>Gastos Financieros</t>
  </si>
  <si>
    <t>Otros Egresos fuera de explotación</t>
  </si>
  <si>
    <t>Depreciación</t>
  </si>
  <si>
    <t>RESULTADO NO OPERACIONAL</t>
  </si>
  <si>
    <t>RESULTADO ANTES IMPTO. RENTA</t>
  </si>
  <si>
    <t>Impuesto a la Renta (menos)</t>
  </si>
  <si>
    <t>UTILIDAD DEL EJERCICIO</t>
  </si>
  <si>
    <t>Nombre Cuenta</t>
  </si>
  <si>
    <t>Cuenta</t>
  </si>
  <si>
    <t>Clasificador</t>
  </si>
  <si>
    <t>Gastos de Infraestructura (Menos)</t>
  </si>
  <si>
    <t>Resultados Acumulado</t>
  </si>
  <si>
    <t xml:space="preserve">Contador </t>
  </si>
  <si>
    <t>Representante Legal</t>
  </si>
  <si>
    <t>Resultado  del Ejercicio</t>
  </si>
  <si>
    <t>Contador</t>
  </si>
  <si>
    <t>Corrección Monetaria y Dif. Cambio</t>
  </si>
  <si>
    <t>REMUNERACIONES POR PAGAR</t>
  </si>
  <si>
    <t>IMPUESTO UNICO TRABAJADORES</t>
  </si>
  <si>
    <t>RETENCION 2DA. CATEGORIA</t>
  </si>
  <si>
    <t>LEYES SOCIALES POR PAGAR</t>
  </si>
  <si>
    <t>HONORARIOS POR PAGAR</t>
  </si>
  <si>
    <t>CAPITAL</t>
  </si>
  <si>
    <t>RESULTADOS ACUMULADOS</t>
  </si>
  <si>
    <t>CORRECCION MONETARIA</t>
  </si>
  <si>
    <t>REMUNERACIONES</t>
  </si>
  <si>
    <t>HONORARIOS PROFESIONALES</t>
  </si>
  <si>
    <t>LEYES SOCIALES</t>
  </si>
  <si>
    <t>Edificios</t>
  </si>
  <si>
    <t>CAJA</t>
  </si>
  <si>
    <t>CLIENTES CON FACTURAS</t>
  </si>
  <si>
    <t>MERCADERIAS</t>
  </si>
  <si>
    <t>PPM</t>
  </si>
  <si>
    <t>PPM EXTEMPORANEO</t>
  </si>
  <si>
    <t>IVA CREDITO FISCAL</t>
  </si>
  <si>
    <t>REMANENTE CRÉDITO FISCAL</t>
  </si>
  <si>
    <t>PRESTAMO BANCARIO</t>
  </si>
  <si>
    <t>LNEA DE CREDITO</t>
  </si>
  <si>
    <t>TARJETA DE CREDITO</t>
  </si>
  <si>
    <t>IVA DEBITO FISCAL</t>
  </si>
  <si>
    <t>IMPUESTOS POR PAGAR</t>
  </si>
  <si>
    <t>PRESTAMOS SOCIOS</t>
  </si>
  <si>
    <t>REVALORIZACION CAPITAL PROPIO</t>
  </si>
  <si>
    <t>COSTO DE VENTAS</t>
  </si>
  <si>
    <t>VIATICOS</t>
  </si>
  <si>
    <t>GRATIFICACION</t>
  </si>
  <si>
    <t>COLACION</t>
  </si>
  <si>
    <t>ASESORIAS PROFESIONALES</t>
  </si>
  <si>
    <t>AGUA</t>
  </si>
  <si>
    <t>SERVICIOS COMPUTACIONALES</t>
  </si>
  <si>
    <t>SEGUROS</t>
  </si>
  <si>
    <t>GASTOS BANCARIOS</t>
  </si>
  <si>
    <t>REAJUSTE CREDITO FISCAL</t>
  </si>
  <si>
    <t>BANCO ESTADO</t>
  </si>
  <si>
    <t>ONG TU ME AYUDAS A CRECER</t>
  </si>
  <si>
    <t>ENTRE EL 01 DE ENERO DE 2022 Y EL 31 DE DICIEMBRE 2022</t>
  </si>
  <si>
    <t xml:space="preserve">DESDE </t>
  </si>
  <si>
    <t>HASTA</t>
  </si>
  <si>
    <t>N° CARTOLA</t>
  </si>
  <si>
    <t>GIROS</t>
  </si>
  <si>
    <t>OTROS CARGOS</t>
  </si>
  <si>
    <t>OTROS ABONOS</t>
  </si>
  <si>
    <t>SALDO</t>
  </si>
  <si>
    <t>RUT: 65.157.994-5</t>
  </si>
  <si>
    <t>RUT Proveedor</t>
  </si>
  <si>
    <t>Razon Social</t>
  </si>
  <si>
    <t>Suma de Monto Neto</t>
  </si>
  <si>
    <t>Suma de Monto Exento</t>
  </si>
  <si>
    <t>Suma de Monto IVA Recuperable</t>
  </si>
  <si>
    <t>Suma de Monto Iva No Recuperable</t>
  </si>
  <si>
    <t>Suma de Monto Total</t>
  </si>
  <si>
    <t>10873107-9</t>
  </si>
  <si>
    <t>CARLOS ALBERTO TORRES LIZANA</t>
  </si>
  <si>
    <t>11674877-0</t>
  </si>
  <si>
    <t>VICTOR GONZALO LETELIER BUSTOS</t>
  </si>
  <si>
    <t>15597154-1</t>
  </si>
  <si>
    <t>PAOLA ANDREA MUNOZ PARADA</t>
  </si>
  <si>
    <t>5517981-6</t>
  </si>
  <si>
    <t>MARIA INES RETAMAL CASTRO</t>
  </si>
  <si>
    <t>76096373-9</t>
  </si>
  <si>
    <t>COMERCIAL QUINTO CENTRO SPA.</t>
  </si>
  <si>
    <t>76134941-4</t>
  </si>
  <si>
    <t>ADMIN. DE SUPERMERCADOS HIPER LIMITADA</t>
  </si>
  <si>
    <t>76134946-5</t>
  </si>
  <si>
    <t>ADMIN. DE SUPERMERCADOS EXPRESS LIMITADA</t>
  </si>
  <si>
    <t>76257094-7</t>
  </si>
  <si>
    <t>ESTEBAN PAUL ROMERO BARRAZA COMERCIALIZACION DE ARTICULOS NACIONALES E IMPORTADOS E.I.R.L.</t>
  </si>
  <si>
    <t>76416414-8</t>
  </si>
  <si>
    <t>OPERADORA CHILENA DE CINES CINÃ‰POLIS SPA</t>
  </si>
  <si>
    <t>76805092-9</t>
  </si>
  <si>
    <t>PEDRO CANTUARIAS E HIJAS LIMITADA</t>
  </si>
  <si>
    <t>76926330-6</t>
  </si>
  <si>
    <t>LIBRERIAS TUCAN S.A</t>
  </si>
  <si>
    <t>76971739-0</t>
  </si>
  <si>
    <t>MAYORISTA DYL SPA</t>
  </si>
  <si>
    <t>77596313-1</t>
  </si>
  <si>
    <t>YAZ SERVICIOS INTEGRALES SPA</t>
  </si>
  <si>
    <t>78549450-4</t>
  </si>
  <si>
    <t>GOTRU ALIMENTOS SPA</t>
  </si>
  <si>
    <t>78627210-6</t>
  </si>
  <si>
    <t>HIPERMERCADOS TOTTUS S.A.</t>
  </si>
  <si>
    <t>79570540-6</t>
  </si>
  <si>
    <t>BENAVIDES Y COMPANIA LIMITADA</t>
  </si>
  <si>
    <t>79982490-6</t>
  </si>
  <si>
    <t>COMERCIAL MULTICENTRO LTDA.</t>
  </si>
  <si>
    <t>81201000-K</t>
  </si>
  <si>
    <t>CENCOSUD RETAIL S.A.</t>
  </si>
  <si>
    <t>8437252-8</t>
  </si>
  <si>
    <t>JORGE ESTEBAN HILL PARRA</t>
  </si>
  <si>
    <t>86402800-4</t>
  </si>
  <si>
    <t>EMILIO TARUD Y CIA LTDA</t>
  </si>
  <si>
    <t>9395319-3</t>
  </si>
  <si>
    <t>JOHN PATRICIO SALDIVIA MANSILLA</t>
  </si>
  <si>
    <t>96618540-6</t>
  </si>
  <si>
    <t>ALVI S.A.</t>
  </si>
  <si>
    <t>97030000-7</t>
  </si>
  <si>
    <t>Banco del Estado de Chile</t>
  </si>
  <si>
    <t>Total general</t>
  </si>
  <si>
    <t>IVA CF</t>
  </si>
  <si>
    <t>ACREEDORES</t>
  </si>
  <si>
    <t>TOTAL</t>
  </si>
  <si>
    <t>monto</t>
  </si>
  <si>
    <t>meses</t>
  </si>
  <si>
    <t>total</t>
  </si>
  <si>
    <t>MONTO ANUAL COLACIONES</t>
  </si>
  <si>
    <t>GASTOS GENERALES</t>
  </si>
  <si>
    <t>SERVICIOS PROFESIONALES</t>
  </si>
  <si>
    <t>GASTOS SUPERMERCADOS</t>
  </si>
  <si>
    <t>OBSERVACION</t>
  </si>
  <si>
    <t>INGRESOS CAMPAÑAS SOLIDARIAS</t>
  </si>
  <si>
    <t>GASTO CAPAÑAS SOLIDARIAS</t>
  </si>
  <si>
    <t>GASTO CAMPAÑAS SOLIDARIAS</t>
  </si>
  <si>
    <t xml:space="preserve">OTROS GASTOS </t>
  </si>
  <si>
    <t>OTROS GASTOS</t>
  </si>
  <si>
    <t>Columna1</t>
  </si>
  <si>
    <t>GASTOS PUBLICIDAD RRSS</t>
  </si>
  <si>
    <t>PUBLICIDAD</t>
  </si>
  <si>
    <t>Ingresos 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</si>
</sst>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$&quot;* #,##0_ ;_ &quot;$&quot;* \-#,##0_ ;_ &quot;$&quot;* &quot;-&quot;_ ;_ @_ "/>
    <numFmt numFmtId="41" formatCode="_ * #,##0_ ;_ * \-#,##0_ ;_ * &quot;-&quot;_ ;_ @_ "/>
    <numFmt numFmtId="164" formatCode="###,###,###,##0"/>
    <numFmt numFmtId="165" formatCode="_(* #,##0_);_(* \(#,##0\);_(* &quot;-&quot;??_);_(@_)"/>
    <numFmt numFmtId="166" formatCode="#,##0;\(#,##0\)"/>
    <numFmt numFmtId="167" formatCode="0.00_);\(0.00\)"/>
    <numFmt numFmtId="168" formatCode="#,##0.0000_);\(#,##0.0000\)"/>
    <numFmt numFmtId="169" formatCode="0_);\(0\)"/>
    <numFmt numFmtId="170" formatCode="_(* #,##0\ &quot;pta&quot;_);_(* \(#,##0\ &quot;pta&quot;\);_(* &quot;-&quot;??\ &quot;pta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170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42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9" xfId="1" applyFont="1" applyBorder="1"/>
    <xf numFmtId="0" fontId="4" fillId="0" borderId="20" xfId="1" applyFont="1" applyBorder="1"/>
    <xf numFmtId="0" fontId="4" fillId="0" borderId="21" xfId="1" applyFont="1" applyBorder="1"/>
    <xf numFmtId="0" fontId="4" fillId="0" borderId="22" xfId="1" applyFont="1" applyBorder="1"/>
    <xf numFmtId="0" fontId="4" fillId="0" borderId="23" xfId="1" applyFont="1" applyBorder="1"/>
    <xf numFmtId="0" fontId="4" fillId="0" borderId="24" xfId="1" applyFont="1" applyBorder="1"/>
    <xf numFmtId="0" fontId="4" fillId="0" borderId="17" xfId="1" applyFont="1" applyBorder="1"/>
    <xf numFmtId="0" fontId="4" fillId="0" borderId="28" xfId="1" applyFont="1" applyBorder="1"/>
    <xf numFmtId="0" fontId="6" fillId="2" borderId="0" xfId="0" applyFont="1" applyFill="1"/>
    <xf numFmtId="0" fontId="6" fillId="2" borderId="29" xfId="0" applyFont="1" applyFill="1" applyBorder="1"/>
    <xf numFmtId="49" fontId="7" fillId="2" borderId="8" xfId="2" applyNumberFormat="1" applyFont="1" applyFill="1" applyBorder="1"/>
    <xf numFmtId="164" fontId="7" fillId="2" borderId="8" xfId="2" applyNumberFormat="1" applyFont="1" applyFill="1" applyBorder="1"/>
    <xf numFmtId="0" fontId="6" fillId="2" borderId="0" xfId="0" applyFont="1" applyFill="1" applyAlignment="1">
      <alignment horizontal="center"/>
    </xf>
    <xf numFmtId="0" fontId="8" fillId="2" borderId="0" xfId="1" applyFont="1" applyFill="1"/>
    <xf numFmtId="0" fontId="6" fillId="3" borderId="0" xfId="1" applyFont="1" applyFill="1"/>
    <xf numFmtId="37" fontId="6" fillId="3" borderId="0" xfId="1" applyNumberFormat="1" applyFont="1" applyFill="1"/>
    <xf numFmtId="0" fontId="9" fillId="2" borderId="0" xfId="1" applyFont="1" applyFill="1" applyAlignment="1">
      <alignment horizontal="center"/>
    </xf>
    <xf numFmtId="0" fontId="9" fillId="3" borderId="0" xfId="1" applyFont="1" applyFill="1" applyAlignment="1">
      <alignment horizontal="centerContinuous"/>
    </xf>
    <xf numFmtId="3" fontId="9" fillId="3" borderId="0" xfId="1" applyNumberFormat="1" applyFont="1" applyFill="1" applyAlignment="1">
      <alignment horizontal="centerContinuous"/>
    </xf>
    <xf numFmtId="37" fontId="9" fillId="3" borderId="0" xfId="1" applyNumberFormat="1" applyFont="1" applyFill="1" applyAlignment="1">
      <alignment horizontal="centerContinuous"/>
    </xf>
    <xf numFmtId="0" fontId="6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/>
    </xf>
    <xf numFmtId="3" fontId="6" fillId="3" borderId="0" xfId="1" applyNumberFormat="1" applyFont="1" applyFill="1"/>
    <xf numFmtId="3" fontId="8" fillId="3" borderId="2" xfId="1" applyNumberFormat="1" applyFont="1" applyFill="1" applyBorder="1" applyAlignment="1">
      <alignment horizontal="centerContinuous"/>
    </xf>
    <xf numFmtId="37" fontId="8" fillId="3" borderId="3" xfId="1" applyNumberFormat="1" applyFont="1" applyFill="1" applyBorder="1" applyAlignment="1">
      <alignment horizontal="centerContinuous"/>
    </xf>
    <xf numFmtId="37" fontId="8" fillId="3" borderId="2" xfId="1" applyNumberFormat="1" applyFont="1" applyFill="1" applyBorder="1" applyAlignment="1">
      <alignment horizontal="centerContinuous"/>
    </xf>
    <xf numFmtId="3" fontId="6" fillId="3" borderId="5" xfId="1" applyNumberFormat="1" applyFont="1" applyFill="1" applyBorder="1" applyAlignment="1">
      <alignment horizontal="center"/>
    </xf>
    <xf numFmtId="37" fontId="6" fillId="3" borderId="6" xfId="1" applyNumberFormat="1" applyFont="1" applyFill="1" applyBorder="1" applyAlignment="1">
      <alignment horizontal="center"/>
    </xf>
    <xf numFmtId="37" fontId="6" fillId="3" borderId="5" xfId="1" applyNumberFormat="1" applyFont="1" applyFill="1" applyBorder="1" applyAlignment="1">
      <alignment horizontal="center"/>
    </xf>
    <xf numFmtId="37" fontId="6" fillId="3" borderId="5" xfId="1" quotePrefix="1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164" fontId="6" fillId="0" borderId="0" xfId="1" applyNumberFormat="1" applyFont="1"/>
    <xf numFmtId="0" fontId="6" fillId="0" borderId="0" xfId="1" applyFont="1"/>
    <xf numFmtId="0" fontId="6" fillId="2" borderId="9" xfId="1" applyFont="1" applyFill="1" applyBorder="1" applyAlignment="1">
      <alignment horizontal="centerContinuous"/>
    </xf>
    <xf numFmtId="0" fontId="8" fillId="2" borderId="10" xfId="1" applyFont="1" applyFill="1" applyBorder="1" applyAlignment="1">
      <alignment horizontal="centerContinuous"/>
    </xf>
    <xf numFmtId="0" fontId="8" fillId="2" borderId="17" xfId="1" applyFont="1" applyFill="1" applyBorder="1" applyAlignment="1">
      <alignment horizontal="centerContinuous"/>
    </xf>
    <xf numFmtId="0" fontId="8" fillId="3" borderId="25" xfId="1" applyFont="1" applyFill="1" applyBorder="1" applyAlignment="1">
      <alignment horizontal="right"/>
    </xf>
    <xf numFmtId="165" fontId="6" fillId="3" borderId="19" xfId="1" applyNumberFormat="1" applyFont="1" applyFill="1" applyBorder="1"/>
    <xf numFmtId="165" fontId="6" fillId="3" borderId="11" xfId="1" applyNumberFormat="1" applyFont="1" applyFill="1" applyBorder="1"/>
    <xf numFmtId="165" fontId="6" fillId="3" borderId="1" xfId="1" applyNumberFormat="1" applyFont="1" applyFill="1" applyBorder="1"/>
    <xf numFmtId="164" fontId="6" fillId="3" borderId="0" xfId="1" applyNumberFormat="1" applyFont="1" applyFill="1"/>
    <xf numFmtId="0" fontId="8" fillId="2" borderId="7" xfId="1" applyFont="1" applyFill="1" applyBorder="1" applyAlignment="1">
      <alignment horizontal="centerContinuous"/>
    </xf>
    <xf numFmtId="0" fontId="8" fillId="2" borderId="0" xfId="1" applyFont="1" applyFill="1" applyAlignment="1">
      <alignment horizontal="centerContinuous"/>
    </xf>
    <xf numFmtId="0" fontId="8" fillId="3" borderId="12" xfId="1" applyFont="1" applyFill="1" applyBorder="1" applyAlignment="1">
      <alignment horizontal="right"/>
    </xf>
    <xf numFmtId="165" fontId="6" fillId="3" borderId="21" xfId="1" applyNumberFormat="1" applyFont="1" applyFill="1" applyBorder="1"/>
    <xf numFmtId="165" fontId="6" fillId="3" borderId="13" xfId="1" applyNumberFormat="1" applyFont="1" applyFill="1" applyBorder="1"/>
    <xf numFmtId="41" fontId="6" fillId="3" borderId="13" xfId="4" applyFont="1" applyFill="1" applyBorder="1"/>
    <xf numFmtId="41" fontId="6" fillId="3" borderId="12" xfId="4" applyFont="1" applyFill="1" applyBorder="1"/>
    <xf numFmtId="165" fontId="6" fillId="3" borderId="26" xfId="1" applyNumberFormat="1" applyFont="1" applyFill="1" applyBorder="1"/>
    <xf numFmtId="0" fontId="8" fillId="2" borderId="9" xfId="1" applyFont="1" applyFill="1" applyBorder="1" applyAlignment="1">
      <alignment horizontal="centerContinuous"/>
    </xf>
    <xf numFmtId="0" fontId="8" fillId="2" borderId="18" xfId="1" applyFont="1" applyFill="1" applyBorder="1" applyAlignment="1">
      <alignment horizontal="centerContinuous"/>
    </xf>
    <xf numFmtId="0" fontId="8" fillId="3" borderId="14" xfId="1" applyFont="1" applyFill="1" applyBorder="1" applyAlignment="1">
      <alignment horizontal="right"/>
    </xf>
    <xf numFmtId="165" fontId="6" fillId="3" borderId="23" xfId="1" applyNumberFormat="1" applyFont="1" applyFill="1" applyBorder="1"/>
    <xf numFmtId="165" fontId="6" fillId="3" borderId="27" xfId="1" applyNumberFormat="1" applyFont="1" applyFill="1" applyBorder="1"/>
    <xf numFmtId="165" fontId="6" fillId="3" borderId="4" xfId="1" applyNumberFormat="1" applyFont="1" applyFill="1" applyBorder="1"/>
    <xf numFmtId="0" fontId="6" fillId="2" borderId="0" xfId="1" applyFont="1" applyFill="1"/>
    <xf numFmtId="0" fontId="8" fillId="3" borderId="0" xfId="1" applyFont="1" applyFill="1"/>
    <xf numFmtId="0" fontId="10" fillId="3" borderId="0" xfId="1" applyFont="1" applyFill="1"/>
    <xf numFmtId="37" fontId="8" fillId="3" borderId="0" xfId="1" applyNumberFormat="1" applyFont="1" applyFill="1"/>
    <xf numFmtId="166" fontId="6" fillId="3" borderId="0" xfId="1" applyNumberFormat="1" applyFont="1" applyFill="1"/>
    <xf numFmtId="167" fontId="6" fillId="3" borderId="0" xfId="1" applyNumberFormat="1" applyFont="1" applyFill="1"/>
    <xf numFmtId="0" fontId="11" fillId="2" borderId="0" xfId="1" applyFont="1" applyFill="1"/>
    <xf numFmtId="37" fontId="12" fillId="3" borderId="0" xfId="1" applyNumberFormat="1" applyFont="1" applyFill="1"/>
    <xf numFmtId="37" fontId="8" fillId="3" borderId="0" xfId="1" quotePrefix="1" applyNumberFormat="1" applyFont="1" applyFill="1"/>
    <xf numFmtId="37" fontId="8" fillId="3" borderId="8" xfId="1" applyNumberFormat="1" applyFont="1" applyFill="1" applyBorder="1"/>
    <xf numFmtId="37" fontId="6" fillId="3" borderId="0" xfId="1" applyNumberFormat="1" applyFont="1" applyFill="1" applyAlignment="1">
      <alignment horizontal="left"/>
    </xf>
    <xf numFmtId="37" fontId="13" fillId="3" borderId="0" xfId="1" applyNumberFormat="1" applyFont="1" applyFill="1"/>
    <xf numFmtId="37" fontId="8" fillId="3" borderId="15" xfId="1" applyNumberFormat="1" applyFont="1" applyFill="1" applyBorder="1"/>
    <xf numFmtId="41" fontId="6" fillId="3" borderId="0" xfId="4" applyFont="1" applyFill="1"/>
    <xf numFmtId="166" fontId="14" fillId="3" borderId="0" xfId="1" applyNumberFormat="1" applyFont="1" applyFill="1"/>
    <xf numFmtId="37" fontId="10" fillId="3" borderId="0" xfId="1" applyNumberFormat="1" applyFont="1" applyFill="1"/>
    <xf numFmtId="168" fontId="8" fillId="3" borderId="0" xfId="1" applyNumberFormat="1" applyFont="1" applyFill="1"/>
    <xf numFmtId="39" fontId="6" fillId="3" borderId="0" xfId="1" applyNumberFormat="1" applyFont="1" applyFill="1"/>
    <xf numFmtId="0" fontId="12" fillId="3" borderId="0" xfId="1" applyFont="1" applyFill="1"/>
    <xf numFmtId="0" fontId="15" fillId="3" borderId="0" xfId="1" applyFont="1" applyFill="1"/>
    <xf numFmtId="0" fontId="9" fillId="2" borderId="0" xfId="1" applyFont="1" applyFill="1"/>
    <xf numFmtId="0" fontId="6" fillId="3" borderId="0" xfId="1" applyFont="1" applyFill="1" applyAlignment="1">
      <alignment horizontal="centerContinuous"/>
    </xf>
    <xf numFmtId="0" fontId="8" fillId="3" borderId="0" xfId="1" applyFont="1" applyFill="1" applyAlignment="1">
      <alignment horizontal="centerContinuous"/>
    </xf>
    <xf numFmtId="166" fontId="6" fillId="3" borderId="0" xfId="1" applyNumberFormat="1" applyFont="1" applyFill="1" applyAlignment="1">
      <alignment horizontal="centerContinuous"/>
    </xf>
    <xf numFmtId="37" fontId="6" fillId="3" borderId="0" xfId="1" applyNumberFormat="1" applyFont="1" applyFill="1" applyAlignment="1">
      <alignment horizontal="centerContinuous"/>
    </xf>
    <xf numFmtId="37" fontId="8" fillId="3" borderId="0" xfId="1" applyNumberFormat="1" applyFont="1" applyFill="1" applyAlignment="1">
      <alignment horizontal="centerContinuous"/>
    </xf>
    <xf numFmtId="169" fontId="6" fillId="3" borderId="0" xfId="1" applyNumberFormat="1" applyFont="1" applyFill="1"/>
    <xf numFmtId="37" fontId="8" fillId="3" borderId="16" xfId="1" applyNumberFormat="1" applyFont="1" applyFill="1" applyBorder="1"/>
    <xf numFmtId="0" fontId="8" fillId="3" borderId="0" xfId="1" quotePrefix="1" applyFont="1" applyFill="1"/>
    <xf numFmtId="0" fontId="8" fillId="3" borderId="15" xfId="1" quotePrefix="1" applyFont="1" applyFill="1" applyBorder="1" applyAlignment="1">
      <alignment horizontal="left"/>
    </xf>
    <xf numFmtId="0" fontId="8" fillId="3" borderId="15" xfId="1" applyFont="1" applyFill="1" applyBorder="1"/>
    <xf numFmtId="168" fontId="6" fillId="3" borderId="0" xfId="1" applyNumberFormat="1" applyFont="1" applyFill="1"/>
    <xf numFmtId="166" fontId="6" fillId="3" borderId="29" xfId="1" applyNumberFormat="1" applyFont="1" applyFill="1" applyBorder="1"/>
    <xf numFmtId="0" fontId="7" fillId="2" borderId="8" xfId="2" applyFont="1" applyFill="1" applyBorder="1" applyAlignment="1">
      <alignment horizontal="left"/>
    </xf>
    <xf numFmtId="0" fontId="6" fillId="2" borderId="29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4" fillId="0" borderId="0" xfId="1" applyFont="1" applyBorder="1"/>
    <xf numFmtId="14" fontId="0" fillId="0" borderId="0" xfId="0" applyNumberFormat="1"/>
    <xf numFmtId="42" fontId="0" fillId="0" borderId="0" xfId="6" applyFont="1"/>
    <xf numFmtId="42" fontId="0" fillId="0" borderId="0" xfId="0" applyNumberFormat="1"/>
    <xf numFmtId="0" fontId="16" fillId="0" borderId="0" xfId="0" applyFont="1"/>
    <xf numFmtId="42" fontId="16" fillId="0" borderId="0" xfId="6" applyFont="1"/>
    <xf numFmtId="3" fontId="0" fillId="0" borderId="0" xfId="0" applyNumberFormat="1"/>
  </cellXfs>
  <cellStyles count="7">
    <cellStyle name="Millares [0]" xfId="4" builtinId="6"/>
    <cellStyle name="Moneda [0]" xfId="6" builtinId="7"/>
    <cellStyle name="Normal" xfId="0" builtinId="0"/>
    <cellStyle name="Normal 121" xfId="5" xr:uid="{00000000-0005-0000-0000-000002000000}"/>
    <cellStyle name="Normal 2" xfId="1" xr:uid="{00000000-0005-0000-0000-000003000000}"/>
    <cellStyle name="Normal 6" xfId="2" xr:uid="{00000000-0005-0000-0000-000004000000}"/>
    <cellStyle name="Währung" xfId="3" xr:uid="{00000000-0005-0000-0000-000005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2" formatCode="_ &quot;$&quot;* #,##0_ ;_ &quot;$&quot;* \-#,##0_ ;_ &quot;$&quot;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2" formatCode="_ &quot;$&quot;* #,##0_ ;_ &quot;$&quot;* \-#,##0_ ;_ &quot;$&quot;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2" formatCode="_ &quot;$&quot;* #,##0_ ;_ &quot;$&quot;* \-#,##0_ ;_ &quot;$&quot;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2" formatCode="_ &quot;$&quot;* #,##0_ ;_ &quot;$&quot;* \-#,##0_ ;_ &quot;$&quot;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2" formatCode="_ &quot;$&quot;* #,##0_ ;_ &quot;$&quot;* \-#,##0_ ;_ &quot;$&quot;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45720</xdr:rowOff>
    </xdr:from>
    <xdr:to>
      <xdr:col>1</xdr:col>
      <xdr:colOff>822963</xdr:colOff>
      <xdr:row>2</xdr:row>
      <xdr:rowOff>15241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BB30D6-93B3-7722-2863-C42153746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600203" cy="457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128100</xdr:colOff>
      <xdr:row>83</xdr:row>
      <xdr:rowOff>78441</xdr:rowOff>
    </xdr:from>
    <xdr:to>
      <xdr:col>5</xdr:col>
      <xdr:colOff>884581</xdr:colOff>
      <xdr:row>87</xdr:row>
      <xdr:rowOff>103541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898977-F00B-4066-8A9A-4E8BEB7D3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2012" y="14746941"/>
          <a:ext cx="1742598" cy="6638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882816</xdr:colOff>
      <xdr:row>57</xdr:row>
      <xdr:rowOff>26570</xdr:rowOff>
    </xdr:from>
    <xdr:to>
      <xdr:col>2</xdr:col>
      <xdr:colOff>64870</xdr:colOff>
      <xdr:row>61</xdr:row>
      <xdr:rowOff>58955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DA2809-FB46-424B-8B8E-90F6EDA5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916" y="9789695"/>
          <a:ext cx="1738564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549441</xdr:colOff>
      <xdr:row>42</xdr:row>
      <xdr:rowOff>64670</xdr:rowOff>
    </xdr:from>
    <xdr:to>
      <xdr:col>3</xdr:col>
      <xdr:colOff>211555</xdr:colOff>
      <xdr:row>46</xdr:row>
      <xdr:rowOff>102770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9C9039-9FC2-4CCB-B1F2-8A95F6AE6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841" y="6763920"/>
          <a:ext cx="1738564" cy="63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9</xdr:col>
      <xdr:colOff>456447</xdr:colOff>
      <xdr:row>20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506F34-B199-EE6B-3481-468A79A82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381001"/>
          <a:ext cx="6552446" cy="3429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stian%20Gomez\Google%20Drive\Contabilidades\Clientes%20Vigentes\18.%20Puntocom\1.Puntocom%20SA\2015\Balance\5.Mayo\5.%20Mayo\EEFF%20Puntocom%20May.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ficación"/>
      <sheetName val="Menu"/>
      <sheetName val="Bce. Gral. Acumulado"/>
      <sheetName val="Clasificado Acumulado"/>
      <sheetName val="EE.RR. Acumulado"/>
      <sheetName val="EE.RR. Detallado Acumulado"/>
      <sheetName val="Balance Mes Septiembre"/>
      <sheetName val="BALANCE CLASIFICADO JULIO 2010"/>
      <sheetName val="EE.RR. ACUMULADO MES JULIO"/>
      <sheetName val="EE.RR.DETALLADO JULIO 2010"/>
      <sheetName val="ANALISIS CTA 2"/>
      <sheetName val="Mayor Acumulad. 2010 Mayo"/>
      <sheetName val="Bce. Mensual Mayo"/>
      <sheetName val="Mayor Mes Mayo "/>
      <sheetName val="Bce. Gral. Mensual"/>
      <sheetName val="Clasificado Mensual"/>
      <sheetName val="EE.RR. Mensual"/>
      <sheetName val="Evolutivo Mensual 1"/>
      <sheetName val="EE.RR. Detallado Mensual"/>
      <sheetName val="Evolutivo Mensual"/>
      <sheetName val="Hoja1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ván Casanova" id="{52D986CA-E6CF-414C-9970-2C0C97FCAB61}" userId="3286ac8e40c3be7c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4BE6E-A1A6-4458-95DB-0A6D74208E05}" name="Tabla1" displayName="Tabla1" ref="B3:I32" totalsRowShown="0" dataDxfId="11" dataCellStyle="Moneda [0]">
  <autoFilter ref="B3:I32" xr:uid="{E474BE6E-A1A6-4458-95DB-0A6D74208E05}"/>
  <tableColumns count="8">
    <tableColumn id="1" xr3:uid="{04E6886F-3C83-43AB-B6D3-E367085B70E5}" name="DESDE " dataDxfId="16"/>
    <tableColumn id="2" xr3:uid="{4F5CC210-1734-4DAE-A771-37EB00516000}" name="HASTA" dataDxfId="15"/>
    <tableColumn id="3" xr3:uid="{E2F2FDF7-89D1-44BF-8C7A-787DEFC2F557}" name="N° CARTOLA"/>
    <tableColumn id="4" xr3:uid="{DA23C940-BEEF-48B1-9502-E86C8C5D9B72}" name="GIROS" dataDxfId="14" dataCellStyle="Moneda [0]"/>
    <tableColumn id="5" xr3:uid="{67461675-4DEC-4F45-80C7-CF1283180B31}" name="OTROS CARGOS"/>
    <tableColumn id="6" xr3:uid="{B0C7F29C-F59B-40A9-9A93-9E36927345F6}" name="OTROS ABONOS" dataDxfId="13" dataCellStyle="Moneda [0]"/>
    <tableColumn id="7" xr3:uid="{85034D8D-D606-4C3A-93AA-3649827003F3}" name="SALDO" dataDxfId="12" dataCellStyle="Moneda [0]"/>
    <tableColumn id="8" xr3:uid="{6ABB7EB0-1006-45C7-86B9-AFD91AFB178E}" name="Columna1" dataDxfId="0" dataCellStyle="Moneda [0]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B824C5-47EB-40FD-BCE9-D1CC30B3B433}" name="Tabla2" displayName="Tabla2" ref="B2:H26" totalsRowShown="0">
  <autoFilter ref="B2:H26" xr:uid="{B0B824C5-47EB-40FD-BCE9-D1CC30B3B433}"/>
  <tableColumns count="7">
    <tableColumn id="1" xr3:uid="{F4BB0E2A-E73E-4913-994D-16DCDAA4E57E}" name="RUT Proveedor"/>
    <tableColumn id="2" xr3:uid="{B078AB37-AB25-4A35-AB2D-A0DF42875928}" name="Razon Social"/>
    <tableColumn id="3" xr3:uid="{2C0F26A7-EE7B-4018-865A-6B9310F5F3B4}" name="Suma de Monto Neto" dataDxfId="10" totalsRowDxfId="5" dataCellStyle="Moneda [0]"/>
    <tableColumn id="4" xr3:uid="{03F1303E-926B-4D76-8CFD-E740125F3C9F}" name="Suma de Monto Exento" dataDxfId="9" totalsRowDxfId="4" dataCellStyle="Moneda [0]"/>
    <tableColumn id="5" xr3:uid="{34992BC9-3AF0-4E4B-9A6A-72BD1849229A}" name="Suma de Monto IVA Recuperable" dataDxfId="8" totalsRowDxfId="3" dataCellStyle="Moneda [0]"/>
    <tableColumn id="6" xr3:uid="{DA48D595-0D22-4680-A59C-70144C1B3807}" name="Suma de Monto Iva No Recuperable" dataDxfId="7" totalsRowDxfId="2" dataCellStyle="Moneda [0]"/>
    <tableColumn id="7" xr3:uid="{9AC75730-54B8-4E1F-B4D1-2E902C6EE612}" name="Suma de Monto Total" dataDxfId="6" totalsRowDxfId="1" dataCellStyle="Moneda [0]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1" dT="2023-06-23T22:12:05.46" personId="{52D986CA-E6CF-414C-9970-2C0C97FCAB61}" id="{8A9D0E85-56AD-48E6-84B9-A5D88C4ABE39}">
    <text>SALDO AL 31-12-2023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C103"/>
  <sheetViews>
    <sheetView topLeftCell="A23" workbookViewId="0">
      <selection activeCell="C37" sqref="C37"/>
    </sheetView>
  </sheetViews>
  <sheetFormatPr baseColWidth="10" defaultRowHeight="13.5" x14ac:dyDescent="0.25"/>
  <cols>
    <col min="1" max="1" width="12" style="1" customWidth="1"/>
    <col min="2" max="2" width="42.42578125" style="1" bestFit="1" customWidth="1"/>
    <col min="3" max="3" width="14.7109375" style="1" bestFit="1" customWidth="1"/>
    <col min="4" max="7" width="11.42578125" style="1"/>
    <col min="8" max="8" width="45.140625" style="1" bestFit="1" customWidth="1"/>
    <col min="9" max="257" width="11.42578125" style="1"/>
    <col min="258" max="258" width="45.140625" style="1" customWidth="1"/>
    <col min="259" max="263" width="11.42578125" style="1"/>
    <col min="264" max="264" width="45.140625" style="1" bestFit="1" customWidth="1"/>
    <col min="265" max="513" width="11.42578125" style="1"/>
    <col min="514" max="514" width="45.140625" style="1" customWidth="1"/>
    <col min="515" max="519" width="11.42578125" style="1"/>
    <col min="520" max="520" width="45.140625" style="1" bestFit="1" customWidth="1"/>
    <col min="521" max="769" width="11.42578125" style="1"/>
    <col min="770" max="770" width="45.140625" style="1" customWidth="1"/>
    <col min="771" max="775" width="11.42578125" style="1"/>
    <col min="776" max="776" width="45.140625" style="1" bestFit="1" customWidth="1"/>
    <col min="777" max="1025" width="11.42578125" style="1"/>
    <col min="1026" max="1026" width="45.140625" style="1" customWidth="1"/>
    <col min="1027" max="1031" width="11.42578125" style="1"/>
    <col min="1032" max="1032" width="45.140625" style="1" bestFit="1" customWidth="1"/>
    <col min="1033" max="1281" width="11.42578125" style="1"/>
    <col min="1282" max="1282" width="45.140625" style="1" customWidth="1"/>
    <col min="1283" max="1287" width="11.42578125" style="1"/>
    <col min="1288" max="1288" width="45.140625" style="1" bestFit="1" customWidth="1"/>
    <col min="1289" max="1537" width="11.42578125" style="1"/>
    <col min="1538" max="1538" width="45.140625" style="1" customWidth="1"/>
    <col min="1539" max="1543" width="11.42578125" style="1"/>
    <col min="1544" max="1544" width="45.140625" style="1" bestFit="1" customWidth="1"/>
    <col min="1545" max="1793" width="11.42578125" style="1"/>
    <col min="1794" max="1794" width="45.140625" style="1" customWidth="1"/>
    <col min="1795" max="1799" width="11.42578125" style="1"/>
    <col min="1800" max="1800" width="45.140625" style="1" bestFit="1" customWidth="1"/>
    <col min="1801" max="2049" width="11.42578125" style="1"/>
    <col min="2050" max="2050" width="45.140625" style="1" customWidth="1"/>
    <col min="2051" max="2055" width="11.42578125" style="1"/>
    <col min="2056" max="2056" width="45.140625" style="1" bestFit="1" customWidth="1"/>
    <col min="2057" max="2305" width="11.42578125" style="1"/>
    <col min="2306" max="2306" width="45.140625" style="1" customWidth="1"/>
    <col min="2307" max="2311" width="11.42578125" style="1"/>
    <col min="2312" max="2312" width="45.140625" style="1" bestFit="1" customWidth="1"/>
    <col min="2313" max="2561" width="11.42578125" style="1"/>
    <col min="2562" max="2562" width="45.140625" style="1" customWidth="1"/>
    <col min="2563" max="2567" width="11.42578125" style="1"/>
    <col min="2568" max="2568" width="45.140625" style="1" bestFit="1" customWidth="1"/>
    <col min="2569" max="2817" width="11.42578125" style="1"/>
    <col min="2818" max="2818" width="45.140625" style="1" customWidth="1"/>
    <col min="2819" max="2823" width="11.42578125" style="1"/>
    <col min="2824" max="2824" width="45.140625" style="1" bestFit="1" customWidth="1"/>
    <col min="2825" max="3073" width="11.42578125" style="1"/>
    <col min="3074" max="3074" width="45.140625" style="1" customWidth="1"/>
    <col min="3075" max="3079" width="11.42578125" style="1"/>
    <col min="3080" max="3080" width="45.140625" style="1" bestFit="1" customWidth="1"/>
    <col min="3081" max="3329" width="11.42578125" style="1"/>
    <col min="3330" max="3330" width="45.140625" style="1" customWidth="1"/>
    <col min="3331" max="3335" width="11.42578125" style="1"/>
    <col min="3336" max="3336" width="45.140625" style="1" bestFit="1" customWidth="1"/>
    <col min="3337" max="3585" width="11.42578125" style="1"/>
    <col min="3586" max="3586" width="45.140625" style="1" customWidth="1"/>
    <col min="3587" max="3591" width="11.42578125" style="1"/>
    <col min="3592" max="3592" width="45.140625" style="1" bestFit="1" customWidth="1"/>
    <col min="3593" max="3841" width="11.42578125" style="1"/>
    <col min="3842" max="3842" width="45.140625" style="1" customWidth="1"/>
    <col min="3843" max="3847" width="11.42578125" style="1"/>
    <col min="3848" max="3848" width="45.140625" style="1" bestFit="1" customWidth="1"/>
    <col min="3849" max="4097" width="11.42578125" style="1"/>
    <col min="4098" max="4098" width="45.140625" style="1" customWidth="1"/>
    <col min="4099" max="4103" width="11.42578125" style="1"/>
    <col min="4104" max="4104" width="45.140625" style="1" bestFit="1" customWidth="1"/>
    <col min="4105" max="4353" width="11.42578125" style="1"/>
    <col min="4354" max="4354" width="45.140625" style="1" customWidth="1"/>
    <col min="4355" max="4359" width="11.42578125" style="1"/>
    <col min="4360" max="4360" width="45.140625" style="1" bestFit="1" customWidth="1"/>
    <col min="4361" max="4609" width="11.42578125" style="1"/>
    <col min="4610" max="4610" width="45.140625" style="1" customWidth="1"/>
    <col min="4611" max="4615" width="11.42578125" style="1"/>
    <col min="4616" max="4616" width="45.140625" style="1" bestFit="1" customWidth="1"/>
    <col min="4617" max="4865" width="11.42578125" style="1"/>
    <col min="4866" max="4866" width="45.140625" style="1" customWidth="1"/>
    <col min="4867" max="4871" width="11.42578125" style="1"/>
    <col min="4872" max="4872" width="45.140625" style="1" bestFit="1" customWidth="1"/>
    <col min="4873" max="5121" width="11.42578125" style="1"/>
    <col min="5122" max="5122" width="45.140625" style="1" customWidth="1"/>
    <col min="5123" max="5127" width="11.42578125" style="1"/>
    <col min="5128" max="5128" width="45.140625" style="1" bestFit="1" customWidth="1"/>
    <col min="5129" max="5377" width="11.42578125" style="1"/>
    <col min="5378" max="5378" width="45.140625" style="1" customWidth="1"/>
    <col min="5379" max="5383" width="11.42578125" style="1"/>
    <col min="5384" max="5384" width="45.140625" style="1" bestFit="1" customWidth="1"/>
    <col min="5385" max="5633" width="11.42578125" style="1"/>
    <col min="5634" max="5634" width="45.140625" style="1" customWidth="1"/>
    <col min="5635" max="5639" width="11.42578125" style="1"/>
    <col min="5640" max="5640" width="45.140625" style="1" bestFit="1" customWidth="1"/>
    <col min="5641" max="5889" width="11.42578125" style="1"/>
    <col min="5890" max="5890" width="45.140625" style="1" customWidth="1"/>
    <col min="5891" max="5895" width="11.42578125" style="1"/>
    <col min="5896" max="5896" width="45.140625" style="1" bestFit="1" customWidth="1"/>
    <col min="5897" max="6145" width="11.42578125" style="1"/>
    <col min="6146" max="6146" width="45.140625" style="1" customWidth="1"/>
    <col min="6147" max="6151" width="11.42578125" style="1"/>
    <col min="6152" max="6152" width="45.140625" style="1" bestFit="1" customWidth="1"/>
    <col min="6153" max="6401" width="11.42578125" style="1"/>
    <col min="6402" max="6402" width="45.140625" style="1" customWidth="1"/>
    <col min="6403" max="6407" width="11.42578125" style="1"/>
    <col min="6408" max="6408" width="45.140625" style="1" bestFit="1" customWidth="1"/>
    <col min="6409" max="6657" width="11.42578125" style="1"/>
    <col min="6658" max="6658" width="45.140625" style="1" customWidth="1"/>
    <col min="6659" max="6663" width="11.42578125" style="1"/>
    <col min="6664" max="6664" width="45.140625" style="1" bestFit="1" customWidth="1"/>
    <col min="6665" max="6913" width="11.42578125" style="1"/>
    <col min="6914" max="6914" width="45.140625" style="1" customWidth="1"/>
    <col min="6915" max="6919" width="11.42578125" style="1"/>
    <col min="6920" max="6920" width="45.140625" style="1" bestFit="1" customWidth="1"/>
    <col min="6921" max="7169" width="11.42578125" style="1"/>
    <col min="7170" max="7170" width="45.140625" style="1" customWidth="1"/>
    <col min="7171" max="7175" width="11.42578125" style="1"/>
    <col min="7176" max="7176" width="45.140625" style="1" bestFit="1" customWidth="1"/>
    <col min="7177" max="7425" width="11.42578125" style="1"/>
    <col min="7426" max="7426" width="45.140625" style="1" customWidth="1"/>
    <col min="7427" max="7431" width="11.42578125" style="1"/>
    <col min="7432" max="7432" width="45.140625" style="1" bestFit="1" customWidth="1"/>
    <col min="7433" max="7681" width="11.42578125" style="1"/>
    <col min="7682" max="7682" width="45.140625" style="1" customWidth="1"/>
    <col min="7683" max="7687" width="11.42578125" style="1"/>
    <col min="7688" max="7688" width="45.140625" style="1" bestFit="1" customWidth="1"/>
    <col min="7689" max="7937" width="11.42578125" style="1"/>
    <col min="7938" max="7938" width="45.140625" style="1" customWidth="1"/>
    <col min="7939" max="7943" width="11.42578125" style="1"/>
    <col min="7944" max="7944" width="45.140625" style="1" bestFit="1" customWidth="1"/>
    <col min="7945" max="8193" width="11.42578125" style="1"/>
    <col min="8194" max="8194" width="45.140625" style="1" customWidth="1"/>
    <col min="8195" max="8199" width="11.42578125" style="1"/>
    <col min="8200" max="8200" width="45.140625" style="1" bestFit="1" customWidth="1"/>
    <col min="8201" max="8449" width="11.42578125" style="1"/>
    <col min="8450" max="8450" width="45.140625" style="1" customWidth="1"/>
    <col min="8451" max="8455" width="11.42578125" style="1"/>
    <col min="8456" max="8456" width="45.140625" style="1" bestFit="1" customWidth="1"/>
    <col min="8457" max="8705" width="11.42578125" style="1"/>
    <col min="8706" max="8706" width="45.140625" style="1" customWidth="1"/>
    <col min="8707" max="8711" width="11.42578125" style="1"/>
    <col min="8712" max="8712" width="45.140625" style="1" bestFit="1" customWidth="1"/>
    <col min="8713" max="8961" width="11.42578125" style="1"/>
    <col min="8962" max="8962" width="45.140625" style="1" customWidth="1"/>
    <col min="8963" max="8967" width="11.42578125" style="1"/>
    <col min="8968" max="8968" width="45.140625" style="1" bestFit="1" customWidth="1"/>
    <col min="8969" max="9217" width="11.42578125" style="1"/>
    <col min="9218" max="9218" width="45.140625" style="1" customWidth="1"/>
    <col min="9219" max="9223" width="11.42578125" style="1"/>
    <col min="9224" max="9224" width="45.140625" style="1" bestFit="1" customWidth="1"/>
    <col min="9225" max="9473" width="11.42578125" style="1"/>
    <col min="9474" max="9474" width="45.140625" style="1" customWidth="1"/>
    <col min="9475" max="9479" width="11.42578125" style="1"/>
    <col min="9480" max="9480" width="45.140625" style="1" bestFit="1" customWidth="1"/>
    <col min="9481" max="9729" width="11.42578125" style="1"/>
    <col min="9730" max="9730" width="45.140625" style="1" customWidth="1"/>
    <col min="9731" max="9735" width="11.42578125" style="1"/>
    <col min="9736" max="9736" width="45.140625" style="1" bestFit="1" customWidth="1"/>
    <col min="9737" max="9985" width="11.42578125" style="1"/>
    <col min="9986" max="9986" width="45.140625" style="1" customWidth="1"/>
    <col min="9987" max="9991" width="11.42578125" style="1"/>
    <col min="9992" max="9992" width="45.140625" style="1" bestFit="1" customWidth="1"/>
    <col min="9993" max="10241" width="11.42578125" style="1"/>
    <col min="10242" max="10242" width="45.140625" style="1" customWidth="1"/>
    <col min="10243" max="10247" width="11.42578125" style="1"/>
    <col min="10248" max="10248" width="45.140625" style="1" bestFit="1" customWidth="1"/>
    <col min="10249" max="10497" width="11.42578125" style="1"/>
    <col min="10498" max="10498" width="45.140625" style="1" customWidth="1"/>
    <col min="10499" max="10503" width="11.42578125" style="1"/>
    <col min="10504" max="10504" width="45.140625" style="1" bestFit="1" customWidth="1"/>
    <col min="10505" max="10753" width="11.42578125" style="1"/>
    <col min="10754" max="10754" width="45.140625" style="1" customWidth="1"/>
    <col min="10755" max="10759" width="11.42578125" style="1"/>
    <col min="10760" max="10760" width="45.140625" style="1" bestFit="1" customWidth="1"/>
    <col min="10761" max="11009" width="11.42578125" style="1"/>
    <col min="11010" max="11010" width="45.140625" style="1" customWidth="1"/>
    <col min="11011" max="11015" width="11.42578125" style="1"/>
    <col min="11016" max="11016" width="45.140625" style="1" bestFit="1" customWidth="1"/>
    <col min="11017" max="11265" width="11.42578125" style="1"/>
    <col min="11266" max="11266" width="45.140625" style="1" customWidth="1"/>
    <col min="11267" max="11271" width="11.42578125" style="1"/>
    <col min="11272" max="11272" width="45.140625" style="1" bestFit="1" customWidth="1"/>
    <col min="11273" max="11521" width="11.42578125" style="1"/>
    <col min="11522" max="11522" width="45.140625" style="1" customWidth="1"/>
    <col min="11523" max="11527" width="11.42578125" style="1"/>
    <col min="11528" max="11528" width="45.140625" style="1" bestFit="1" customWidth="1"/>
    <col min="11529" max="11777" width="11.42578125" style="1"/>
    <col min="11778" max="11778" width="45.140625" style="1" customWidth="1"/>
    <col min="11779" max="11783" width="11.42578125" style="1"/>
    <col min="11784" max="11784" width="45.140625" style="1" bestFit="1" customWidth="1"/>
    <col min="11785" max="12033" width="11.42578125" style="1"/>
    <col min="12034" max="12034" width="45.140625" style="1" customWidth="1"/>
    <col min="12035" max="12039" width="11.42578125" style="1"/>
    <col min="12040" max="12040" width="45.140625" style="1" bestFit="1" customWidth="1"/>
    <col min="12041" max="12289" width="11.42578125" style="1"/>
    <col min="12290" max="12290" width="45.140625" style="1" customWidth="1"/>
    <col min="12291" max="12295" width="11.42578125" style="1"/>
    <col min="12296" max="12296" width="45.140625" style="1" bestFit="1" customWidth="1"/>
    <col min="12297" max="12545" width="11.42578125" style="1"/>
    <col min="12546" max="12546" width="45.140625" style="1" customWidth="1"/>
    <col min="12547" max="12551" width="11.42578125" style="1"/>
    <col min="12552" max="12552" width="45.140625" style="1" bestFit="1" customWidth="1"/>
    <col min="12553" max="12801" width="11.42578125" style="1"/>
    <col min="12802" max="12802" width="45.140625" style="1" customWidth="1"/>
    <col min="12803" max="12807" width="11.42578125" style="1"/>
    <col min="12808" max="12808" width="45.140625" style="1" bestFit="1" customWidth="1"/>
    <col min="12809" max="13057" width="11.42578125" style="1"/>
    <col min="13058" max="13058" width="45.140625" style="1" customWidth="1"/>
    <col min="13059" max="13063" width="11.42578125" style="1"/>
    <col min="13064" max="13064" width="45.140625" style="1" bestFit="1" customWidth="1"/>
    <col min="13065" max="13313" width="11.42578125" style="1"/>
    <col min="13314" max="13314" width="45.140625" style="1" customWidth="1"/>
    <col min="13315" max="13319" width="11.42578125" style="1"/>
    <col min="13320" max="13320" width="45.140625" style="1" bestFit="1" customWidth="1"/>
    <col min="13321" max="13569" width="11.42578125" style="1"/>
    <col min="13570" max="13570" width="45.140625" style="1" customWidth="1"/>
    <col min="13571" max="13575" width="11.42578125" style="1"/>
    <col min="13576" max="13576" width="45.140625" style="1" bestFit="1" customWidth="1"/>
    <col min="13577" max="13825" width="11.42578125" style="1"/>
    <col min="13826" max="13826" width="45.140625" style="1" customWidth="1"/>
    <col min="13827" max="13831" width="11.42578125" style="1"/>
    <col min="13832" max="13832" width="45.140625" style="1" bestFit="1" customWidth="1"/>
    <col min="13833" max="14081" width="11.42578125" style="1"/>
    <col min="14082" max="14082" width="45.140625" style="1" customWidth="1"/>
    <col min="14083" max="14087" width="11.42578125" style="1"/>
    <col min="14088" max="14088" width="45.140625" style="1" bestFit="1" customWidth="1"/>
    <col min="14089" max="14337" width="11.42578125" style="1"/>
    <col min="14338" max="14338" width="45.140625" style="1" customWidth="1"/>
    <col min="14339" max="14343" width="11.42578125" style="1"/>
    <col min="14344" max="14344" width="45.140625" style="1" bestFit="1" customWidth="1"/>
    <col min="14345" max="14593" width="11.42578125" style="1"/>
    <col min="14594" max="14594" width="45.140625" style="1" customWidth="1"/>
    <col min="14595" max="14599" width="11.42578125" style="1"/>
    <col min="14600" max="14600" width="45.140625" style="1" bestFit="1" customWidth="1"/>
    <col min="14601" max="14849" width="11.42578125" style="1"/>
    <col min="14850" max="14850" width="45.140625" style="1" customWidth="1"/>
    <col min="14851" max="14855" width="11.42578125" style="1"/>
    <col min="14856" max="14856" width="45.140625" style="1" bestFit="1" customWidth="1"/>
    <col min="14857" max="15105" width="11.42578125" style="1"/>
    <col min="15106" max="15106" width="45.140625" style="1" customWidth="1"/>
    <col min="15107" max="15111" width="11.42578125" style="1"/>
    <col min="15112" max="15112" width="45.140625" style="1" bestFit="1" customWidth="1"/>
    <col min="15113" max="15361" width="11.42578125" style="1"/>
    <col min="15362" max="15362" width="45.140625" style="1" customWidth="1"/>
    <col min="15363" max="15367" width="11.42578125" style="1"/>
    <col min="15368" max="15368" width="45.140625" style="1" bestFit="1" customWidth="1"/>
    <col min="15369" max="15617" width="11.42578125" style="1"/>
    <col min="15618" max="15618" width="45.140625" style="1" customWidth="1"/>
    <col min="15619" max="15623" width="11.42578125" style="1"/>
    <col min="15624" max="15624" width="45.140625" style="1" bestFit="1" customWidth="1"/>
    <col min="15625" max="15873" width="11.42578125" style="1"/>
    <col min="15874" max="15874" width="45.140625" style="1" customWidth="1"/>
    <col min="15875" max="15879" width="11.42578125" style="1"/>
    <col min="15880" max="15880" width="45.140625" style="1" bestFit="1" customWidth="1"/>
    <col min="15881" max="16129" width="11.42578125" style="1"/>
    <col min="16130" max="16130" width="45.140625" style="1" customWidth="1"/>
    <col min="16131" max="16135" width="11.42578125" style="1"/>
    <col min="16136" max="16136" width="45.140625" style="1" bestFit="1" customWidth="1"/>
    <col min="16137" max="16384" width="11.42578125" style="1"/>
  </cols>
  <sheetData>
    <row r="1" spans="1:3" ht="13.15" hidden="1" x14ac:dyDescent="0.25"/>
    <row r="2" spans="1:3" ht="38.450000000000003" customHeight="1" x14ac:dyDescent="0.25"/>
    <row r="3" spans="1:3" ht="13.9" thickBot="1" x14ac:dyDescent="0.3">
      <c r="A3" s="2" t="s">
        <v>93</v>
      </c>
      <c r="B3" s="2"/>
      <c r="C3" s="3" t="s">
        <v>94</v>
      </c>
    </row>
    <row r="4" spans="1:3" x14ac:dyDescent="0.25">
      <c r="A4" s="4">
        <v>101001</v>
      </c>
      <c r="B4" s="10" t="s">
        <v>114</v>
      </c>
      <c r="C4" s="5">
        <v>101</v>
      </c>
    </row>
    <row r="5" spans="1:3" x14ac:dyDescent="0.25">
      <c r="A5" s="6">
        <v>101102</v>
      </c>
      <c r="B5" s="101" t="s">
        <v>138</v>
      </c>
      <c r="C5" s="7">
        <v>101</v>
      </c>
    </row>
    <row r="6" spans="1:3" x14ac:dyDescent="0.25">
      <c r="A6" s="6">
        <v>101020</v>
      </c>
      <c r="B6" s="1" t="s">
        <v>115</v>
      </c>
      <c r="C6" s="7">
        <v>104</v>
      </c>
    </row>
    <row r="7" spans="1:3" ht="13.15" x14ac:dyDescent="0.25">
      <c r="A7" s="6">
        <v>101351</v>
      </c>
      <c r="B7" s="1" t="s">
        <v>116</v>
      </c>
      <c r="C7" s="7">
        <v>108</v>
      </c>
    </row>
    <row r="8" spans="1:3" ht="13.15" x14ac:dyDescent="0.25">
      <c r="A8" s="6">
        <v>101401</v>
      </c>
      <c r="B8" s="1" t="s">
        <v>117</v>
      </c>
      <c r="C8" s="7">
        <v>109</v>
      </c>
    </row>
    <row r="9" spans="1:3" ht="13.15" x14ac:dyDescent="0.25">
      <c r="A9" s="6">
        <v>101402</v>
      </c>
      <c r="B9" s="1" t="s">
        <v>118</v>
      </c>
      <c r="C9" s="7">
        <v>109</v>
      </c>
    </row>
    <row r="10" spans="1:3" ht="13.15" x14ac:dyDescent="0.25">
      <c r="A10" s="6">
        <v>101403</v>
      </c>
      <c r="B10" s="1" t="s">
        <v>119</v>
      </c>
      <c r="C10" s="7">
        <v>109</v>
      </c>
    </row>
    <row r="11" spans="1:3" x14ac:dyDescent="0.25">
      <c r="A11" s="6">
        <v>101404</v>
      </c>
      <c r="B11" s="1" t="s">
        <v>120</v>
      </c>
      <c r="C11" s="7">
        <v>109</v>
      </c>
    </row>
    <row r="12" spans="1:3" ht="13.15" x14ac:dyDescent="0.25">
      <c r="A12" s="6">
        <v>201101</v>
      </c>
      <c r="B12" s="1" t="s">
        <v>121</v>
      </c>
      <c r="C12" s="7">
        <v>201</v>
      </c>
    </row>
    <row r="13" spans="1:3" ht="13.15" x14ac:dyDescent="0.25">
      <c r="A13" s="6">
        <v>201102</v>
      </c>
      <c r="B13" s="1" t="s">
        <v>122</v>
      </c>
      <c r="C13" s="7">
        <v>201</v>
      </c>
    </row>
    <row r="14" spans="1:3" ht="13.15" x14ac:dyDescent="0.25">
      <c r="A14" s="6">
        <v>201103</v>
      </c>
      <c r="B14" s="1" t="s">
        <v>123</v>
      </c>
      <c r="C14" s="7">
        <v>201</v>
      </c>
    </row>
    <row r="15" spans="1:3" ht="13.15" x14ac:dyDescent="0.25">
      <c r="A15" s="6">
        <v>202040</v>
      </c>
      <c r="B15" s="1" t="s">
        <v>204</v>
      </c>
      <c r="C15" s="7">
        <v>205</v>
      </c>
    </row>
    <row r="16" spans="1:3" ht="13.15" x14ac:dyDescent="0.25">
      <c r="A16" s="6">
        <v>201401</v>
      </c>
      <c r="B16" s="1" t="s">
        <v>102</v>
      </c>
      <c r="C16" s="7">
        <v>203</v>
      </c>
    </row>
    <row r="17" spans="1:3" ht="13.15" x14ac:dyDescent="0.25">
      <c r="A17" s="6">
        <v>201402</v>
      </c>
      <c r="B17" s="1" t="s">
        <v>106</v>
      </c>
      <c r="C17" s="7">
        <v>203</v>
      </c>
    </row>
    <row r="18" spans="1:3" ht="13.15" x14ac:dyDescent="0.25">
      <c r="A18" s="6">
        <v>201602</v>
      </c>
      <c r="B18" s="1" t="s">
        <v>124</v>
      </c>
      <c r="C18" s="7">
        <v>208</v>
      </c>
    </row>
    <row r="19" spans="1:3" ht="13.15" x14ac:dyDescent="0.25">
      <c r="A19" s="6">
        <v>201604</v>
      </c>
      <c r="B19" s="1" t="s">
        <v>125</v>
      </c>
      <c r="C19" s="7">
        <v>208</v>
      </c>
    </row>
    <row r="20" spans="1:3" ht="13.15" x14ac:dyDescent="0.25">
      <c r="A20" s="6">
        <v>201605</v>
      </c>
      <c r="B20" s="1" t="s">
        <v>103</v>
      </c>
      <c r="C20" s="7">
        <v>208</v>
      </c>
    </row>
    <row r="21" spans="1:3" ht="13.15" x14ac:dyDescent="0.25">
      <c r="A21" s="6">
        <v>201606</v>
      </c>
      <c r="B21" s="1" t="s">
        <v>104</v>
      </c>
      <c r="C21" s="7">
        <v>208</v>
      </c>
    </row>
    <row r="22" spans="1:3" ht="13.15" x14ac:dyDescent="0.25">
      <c r="A22" s="6">
        <v>201607</v>
      </c>
      <c r="B22" s="1" t="s">
        <v>105</v>
      </c>
      <c r="C22" s="7">
        <v>208</v>
      </c>
    </row>
    <row r="23" spans="1:3" ht="13.15" x14ac:dyDescent="0.25">
      <c r="A23" s="6">
        <v>201610</v>
      </c>
      <c r="B23" s="1" t="s">
        <v>126</v>
      </c>
      <c r="C23" s="7">
        <v>215</v>
      </c>
    </row>
    <row r="24" spans="1:3" ht="13.15" x14ac:dyDescent="0.25">
      <c r="A24" s="6">
        <v>301001</v>
      </c>
      <c r="B24" s="1" t="s">
        <v>107</v>
      </c>
      <c r="C24" s="7">
        <v>217</v>
      </c>
    </row>
    <row r="25" spans="1:3" ht="13.15" x14ac:dyDescent="0.25">
      <c r="A25" s="6">
        <v>302001</v>
      </c>
      <c r="B25" s="1" t="s">
        <v>127</v>
      </c>
      <c r="C25" s="7">
        <v>218</v>
      </c>
    </row>
    <row r="26" spans="1:3" ht="13.15" x14ac:dyDescent="0.25">
      <c r="A26" s="6">
        <v>304001</v>
      </c>
      <c r="B26" s="1" t="s">
        <v>108</v>
      </c>
      <c r="C26" s="7">
        <v>220</v>
      </c>
    </row>
    <row r="27" spans="1:3" ht="13.15" x14ac:dyDescent="0.25">
      <c r="A27" s="6">
        <v>501001</v>
      </c>
      <c r="B27" s="1" t="s">
        <v>214</v>
      </c>
      <c r="C27" s="7">
        <v>300</v>
      </c>
    </row>
    <row r="28" spans="1:3" x14ac:dyDescent="0.25">
      <c r="A28" s="6">
        <v>401001</v>
      </c>
      <c r="B28" s="1" t="s">
        <v>128</v>
      </c>
      <c r="C28" s="7">
        <v>400</v>
      </c>
    </row>
    <row r="29" spans="1:3" x14ac:dyDescent="0.25">
      <c r="A29" s="6">
        <v>402001</v>
      </c>
      <c r="B29" s="1" t="s">
        <v>110</v>
      </c>
      <c r="C29" s="7">
        <v>500</v>
      </c>
    </row>
    <row r="30" spans="1:3" x14ac:dyDescent="0.25">
      <c r="A30" s="6">
        <v>402002</v>
      </c>
      <c r="B30" s="1" t="s">
        <v>112</v>
      </c>
      <c r="C30" s="7">
        <v>500</v>
      </c>
    </row>
    <row r="31" spans="1:3" x14ac:dyDescent="0.25">
      <c r="A31" s="6">
        <v>402003</v>
      </c>
      <c r="B31" s="1" t="s">
        <v>129</v>
      </c>
      <c r="C31" s="7">
        <v>500</v>
      </c>
    </row>
    <row r="32" spans="1:3" x14ac:dyDescent="0.25">
      <c r="A32" s="6">
        <v>402004</v>
      </c>
      <c r="B32" s="1" t="s">
        <v>130</v>
      </c>
      <c r="C32" s="7">
        <v>500</v>
      </c>
    </row>
    <row r="33" spans="1:3" x14ac:dyDescent="0.25">
      <c r="A33" s="6">
        <v>402008</v>
      </c>
      <c r="B33" s="1" t="s">
        <v>131</v>
      </c>
      <c r="C33" s="7">
        <v>700</v>
      </c>
    </row>
    <row r="34" spans="1:3" x14ac:dyDescent="0.25">
      <c r="A34" s="6">
        <v>403001</v>
      </c>
      <c r="B34" s="1" t="s">
        <v>111</v>
      </c>
      <c r="C34" s="7">
        <v>700</v>
      </c>
    </row>
    <row r="35" spans="1:3" x14ac:dyDescent="0.25">
      <c r="A35" s="6">
        <v>403002</v>
      </c>
      <c r="B35" s="1" t="s">
        <v>132</v>
      </c>
      <c r="C35" s="7">
        <v>700</v>
      </c>
    </row>
    <row r="36" spans="1:3" x14ac:dyDescent="0.25">
      <c r="A36" s="6">
        <v>404003</v>
      </c>
      <c r="B36" s="1" t="s">
        <v>210</v>
      </c>
      <c r="C36" s="7">
        <v>700</v>
      </c>
    </row>
    <row r="37" spans="1:3" x14ac:dyDescent="0.25">
      <c r="A37" s="6">
        <v>405003</v>
      </c>
      <c r="B37" s="1" t="s">
        <v>133</v>
      </c>
      <c r="C37" s="7">
        <v>700</v>
      </c>
    </row>
    <row r="38" spans="1:3" x14ac:dyDescent="0.25">
      <c r="A38" s="6">
        <v>405004</v>
      </c>
      <c r="B38" s="1" t="s">
        <v>221</v>
      </c>
      <c r="C38" s="7">
        <v>700</v>
      </c>
    </row>
    <row r="39" spans="1:3" x14ac:dyDescent="0.25">
      <c r="A39" s="6">
        <v>406003</v>
      </c>
      <c r="B39" s="1" t="s">
        <v>218</v>
      </c>
      <c r="C39" s="7">
        <v>700</v>
      </c>
    </row>
    <row r="40" spans="1:3" x14ac:dyDescent="0.25">
      <c r="A40" s="6">
        <v>406005</v>
      </c>
      <c r="B40" s="1" t="s">
        <v>215</v>
      </c>
      <c r="C40" s="7">
        <v>700</v>
      </c>
    </row>
    <row r="41" spans="1:3" x14ac:dyDescent="0.25">
      <c r="A41" s="6">
        <v>406009</v>
      </c>
      <c r="B41" s="1" t="s">
        <v>134</v>
      </c>
      <c r="C41" s="7">
        <v>700</v>
      </c>
    </row>
    <row r="42" spans="1:3" x14ac:dyDescent="0.25">
      <c r="A42" s="6">
        <v>406016</v>
      </c>
      <c r="B42" s="1" t="s">
        <v>135</v>
      </c>
      <c r="C42" s="7">
        <v>700</v>
      </c>
    </row>
    <row r="43" spans="1:3" x14ac:dyDescent="0.25">
      <c r="A43" s="6">
        <v>407001</v>
      </c>
      <c r="B43" s="1" t="s">
        <v>136</v>
      </c>
      <c r="C43" s="7">
        <v>700</v>
      </c>
    </row>
    <row r="44" spans="1:3" x14ac:dyDescent="0.25">
      <c r="A44" s="6">
        <v>410001</v>
      </c>
      <c r="B44" s="1" t="s">
        <v>137</v>
      </c>
      <c r="C44" s="7">
        <v>701</v>
      </c>
    </row>
    <row r="45" spans="1:3" x14ac:dyDescent="0.25">
      <c r="A45" s="6">
        <v>410004</v>
      </c>
      <c r="B45" s="1" t="s">
        <v>109</v>
      </c>
      <c r="C45" s="7">
        <v>701</v>
      </c>
    </row>
    <row r="46" spans="1:3" x14ac:dyDescent="0.25">
      <c r="A46" s="6"/>
      <c r="C46" s="7"/>
    </row>
    <row r="47" spans="1:3" x14ac:dyDescent="0.25">
      <c r="A47" s="6"/>
      <c r="C47" s="7"/>
    </row>
    <row r="48" spans="1:3" x14ac:dyDescent="0.25">
      <c r="A48" s="6"/>
      <c r="C48" s="7"/>
    </row>
    <row r="49" spans="1:3" x14ac:dyDescent="0.25">
      <c r="A49" s="6"/>
      <c r="C49" s="7"/>
    </row>
    <row r="50" spans="1:3" x14ac:dyDescent="0.25">
      <c r="A50" s="6"/>
      <c r="C50" s="7"/>
    </row>
    <row r="51" spans="1:3" x14ac:dyDescent="0.25">
      <c r="A51" s="6"/>
      <c r="C51" s="7"/>
    </row>
    <row r="52" spans="1:3" x14ac:dyDescent="0.25">
      <c r="A52" s="6"/>
      <c r="C52" s="7"/>
    </row>
    <row r="53" spans="1:3" x14ac:dyDescent="0.25">
      <c r="A53" s="6"/>
      <c r="C53" s="7"/>
    </row>
    <row r="54" spans="1:3" x14ac:dyDescent="0.25">
      <c r="A54" s="6"/>
      <c r="C54" s="7"/>
    </row>
    <row r="55" spans="1:3" x14ac:dyDescent="0.25">
      <c r="A55" s="6"/>
      <c r="C55" s="7"/>
    </row>
    <row r="56" spans="1:3" x14ac:dyDescent="0.25">
      <c r="A56" s="6"/>
      <c r="C56" s="7"/>
    </row>
    <row r="57" spans="1:3" x14ac:dyDescent="0.25">
      <c r="A57" s="6"/>
      <c r="C57" s="7"/>
    </row>
    <row r="58" spans="1:3" x14ac:dyDescent="0.25">
      <c r="A58" s="6"/>
      <c r="C58" s="7"/>
    </row>
    <row r="59" spans="1:3" x14ac:dyDescent="0.25">
      <c r="A59" s="6"/>
      <c r="C59" s="7"/>
    </row>
    <row r="60" spans="1:3" x14ac:dyDescent="0.25">
      <c r="A60" s="6"/>
      <c r="C60" s="7"/>
    </row>
    <row r="61" spans="1:3" x14ac:dyDescent="0.25">
      <c r="A61" s="6"/>
      <c r="C61" s="7"/>
    </row>
    <row r="62" spans="1:3" x14ac:dyDescent="0.25">
      <c r="A62" s="6"/>
      <c r="C62" s="7"/>
    </row>
    <row r="63" spans="1:3" x14ac:dyDescent="0.25">
      <c r="A63" s="6"/>
      <c r="C63" s="7"/>
    </row>
    <row r="64" spans="1:3" x14ac:dyDescent="0.25">
      <c r="A64" s="6"/>
      <c r="C64" s="7"/>
    </row>
    <row r="65" spans="1:3" x14ac:dyDescent="0.25">
      <c r="A65" s="6"/>
      <c r="C65" s="7"/>
    </row>
    <row r="66" spans="1:3" x14ac:dyDescent="0.25">
      <c r="A66" s="6"/>
      <c r="C66" s="7"/>
    </row>
    <row r="67" spans="1:3" x14ac:dyDescent="0.25">
      <c r="A67" s="6"/>
      <c r="C67" s="7"/>
    </row>
    <row r="68" spans="1:3" x14ac:dyDescent="0.25">
      <c r="A68" s="6"/>
      <c r="C68" s="7"/>
    </row>
    <row r="69" spans="1:3" x14ac:dyDescent="0.25">
      <c r="A69" s="6"/>
      <c r="C69" s="7"/>
    </row>
    <row r="70" spans="1:3" x14ac:dyDescent="0.25">
      <c r="A70" s="6"/>
      <c r="C70" s="7"/>
    </row>
    <row r="71" spans="1:3" x14ac:dyDescent="0.25">
      <c r="A71" s="6"/>
      <c r="C71" s="7"/>
    </row>
    <row r="72" spans="1:3" x14ac:dyDescent="0.25">
      <c r="A72" s="6"/>
      <c r="C72" s="7"/>
    </row>
    <row r="73" spans="1:3" x14ac:dyDescent="0.25">
      <c r="A73" s="6"/>
      <c r="C73" s="7"/>
    </row>
    <row r="74" spans="1:3" x14ac:dyDescent="0.25">
      <c r="A74" s="6"/>
      <c r="C74" s="7"/>
    </row>
    <row r="75" spans="1:3" x14ac:dyDescent="0.25">
      <c r="A75" s="6"/>
      <c r="C75" s="7"/>
    </row>
    <row r="76" spans="1:3" x14ac:dyDescent="0.25">
      <c r="A76" s="6"/>
      <c r="C76" s="7"/>
    </row>
    <row r="77" spans="1:3" x14ac:dyDescent="0.25">
      <c r="A77" s="6"/>
      <c r="C77" s="7"/>
    </row>
    <row r="78" spans="1:3" x14ac:dyDescent="0.25">
      <c r="A78" s="6"/>
      <c r="C78" s="7"/>
    </row>
    <row r="79" spans="1:3" x14ac:dyDescent="0.25">
      <c r="A79" s="6"/>
      <c r="C79" s="7"/>
    </row>
    <row r="80" spans="1:3" x14ac:dyDescent="0.25">
      <c r="A80" s="6"/>
      <c r="C80" s="7"/>
    </row>
    <row r="81" spans="1:3" x14ac:dyDescent="0.25">
      <c r="A81" s="6"/>
      <c r="C81" s="7"/>
    </row>
    <row r="82" spans="1:3" x14ac:dyDescent="0.25">
      <c r="A82" s="6"/>
      <c r="C82" s="7"/>
    </row>
    <row r="83" spans="1:3" x14ac:dyDescent="0.25">
      <c r="A83" s="6"/>
      <c r="C83" s="7"/>
    </row>
    <row r="84" spans="1:3" x14ac:dyDescent="0.25">
      <c r="A84" s="6"/>
      <c r="C84" s="7"/>
    </row>
    <row r="85" spans="1:3" x14ac:dyDescent="0.25">
      <c r="A85" s="6"/>
      <c r="C85" s="7"/>
    </row>
    <row r="86" spans="1:3" x14ac:dyDescent="0.25">
      <c r="A86" s="6"/>
      <c r="C86" s="7"/>
    </row>
    <row r="87" spans="1:3" x14ac:dyDescent="0.25">
      <c r="A87" s="6"/>
      <c r="C87" s="7"/>
    </row>
    <row r="88" spans="1:3" x14ac:dyDescent="0.25">
      <c r="A88" s="6"/>
      <c r="C88" s="7"/>
    </row>
    <row r="89" spans="1:3" x14ac:dyDescent="0.25">
      <c r="A89" s="6"/>
      <c r="C89" s="7"/>
    </row>
    <row r="90" spans="1:3" x14ac:dyDescent="0.25">
      <c r="A90" s="6"/>
      <c r="C90" s="7"/>
    </row>
    <row r="91" spans="1:3" x14ac:dyDescent="0.25">
      <c r="A91" s="6"/>
      <c r="C91" s="7"/>
    </row>
    <row r="92" spans="1:3" x14ac:dyDescent="0.25">
      <c r="A92" s="6"/>
      <c r="C92" s="7"/>
    </row>
    <row r="93" spans="1:3" x14ac:dyDescent="0.25">
      <c r="A93" s="6"/>
      <c r="C93" s="7"/>
    </row>
    <row r="94" spans="1:3" x14ac:dyDescent="0.25">
      <c r="A94" s="6"/>
      <c r="C94" s="7"/>
    </row>
    <row r="95" spans="1:3" x14ac:dyDescent="0.25">
      <c r="A95" s="6"/>
      <c r="C95" s="7"/>
    </row>
    <row r="96" spans="1:3" x14ac:dyDescent="0.25">
      <c r="A96" s="6"/>
      <c r="C96" s="7"/>
    </row>
    <row r="97" spans="1:3" x14ac:dyDescent="0.25">
      <c r="A97" s="6"/>
      <c r="C97" s="7"/>
    </row>
    <row r="98" spans="1:3" x14ac:dyDescent="0.25">
      <c r="A98" s="6"/>
      <c r="C98" s="7"/>
    </row>
    <row r="99" spans="1:3" x14ac:dyDescent="0.25">
      <c r="A99" s="6"/>
      <c r="C99" s="7"/>
    </row>
    <row r="100" spans="1:3" x14ac:dyDescent="0.25">
      <c r="A100" s="6"/>
      <c r="C100" s="7"/>
    </row>
    <row r="101" spans="1:3" x14ac:dyDescent="0.25">
      <c r="A101" s="6"/>
      <c r="C101" s="7"/>
    </row>
    <row r="102" spans="1:3" x14ac:dyDescent="0.25">
      <c r="A102" s="6"/>
      <c r="C102" s="7"/>
    </row>
    <row r="103" spans="1:3" ht="14.25" thickBot="1" x14ac:dyDescent="0.3">
      <c r="A103" s="8"/>
      <c r="B103" s="11"/>
      <c r="C103" s="9"/>
    </row>
  </sheetData>
  <autoFilter ref="A3:C73" xr:uid="{8A1A0198-8EC8-49EF-BF1C-E0D8A9D80DE4}"/>
  <pageMargins left="0.74803149606299213" right="0.74803149606299213" top="0.98425196850393704" bottom="0.98425196850393704" header="0" footer="0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L90"/>
  <sheetViews>
    <sheetView showGridLines="0" tabSelected="1" zoomScale="85" zoomScaleNormal="85" workbookViewId="0">
      <selection activeCell="C17" sqref="C17"/>
    </sheetView>
  </sheetViews>
  <sheetFormatPr baseColWidth="10" defaultColWidth="11.42578125" defaultRowHeight="12.75" x14ac:dyDescent="0.2"/>
  <cols>
    <col min="1" max="1" width="7" style="59" customWidth="1"/>
    <col min="2" max="2" width="10" style="59" customWidth="1"/>
    <col min="3" max="3" width="34.140625" style="18" customWidth="1"/>
    <col min="4" max="4" width="14.7109375" style="18" customWidth="1"/>
    <col min="5" max="11" width="14.7109375" style="19" customWidth="1"/>
    <col min="12" max="12" width="10.28515625" style="18" hidden="1" customWidth="1"/>
    <col min="13" max="13" width="11.140625" style="18" customWidth="1"/>
    <col min="14" max="16384" width="11.42578125" style="18"/>
  </cols>
  <sheetData>
    <row r="1" spans="1:12" x14ac:dyDescent="0.2">
      <c r="A1" s="17" t="s">
        <v>139</v>
      </c>
      <c r="B1" s="17"/>
    </row>
    <row r="2" spans="1:12" x14ac:dyDescent="0.2">
      <c r="A2" s="17" t="s">
        <v>148</v>
      </c>
      <c r="B2" s="17"/>
    </row>
    <row r="4" spans="1:12" x14ac:dyDescent="0.2">
      <c r="A4" s="95" t="s">
        <v>0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2" x14ac:dyDescent="0.2">
      <c r="A5" s="20"/>
      <c r="B5" s="20"/>
      <c r="C5" s="21"/>
      <c r="D5" s="22"/>
      <c r="E5" s="23"/>
      <c r="F5" s="23"/>
      <c r="G5" s="23"/>
      <c r="H5" s="23"/>
      <c r="I5" s="23"/>
      <c r="J5" s="23"/>
      <c r="K5" s="23"/>
    </row>
    <row r="6" spans="1:12" ht="12.75" customHeight="1" x14ac:dyDescent="0.2">
      <c r="A6" s="95" t="s">
        <v>140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2" ht="13.5" thickBot="1" x14ac:dyDescent="0.25">
      <c r="A7" s="24"/>
      <c r="B7" s="24"/>
      <c r="C7" s="25"/>
      <c r="D7" s="26"/>
    </row>
    <row r="8" spans="1:12" ht="14.25" customHeight="1" x14ac:dyDescent="0.2">
      <c r="A8" s="96" t="s">
        <v>1</v>
      </c>
      <c r="B8" s="96" t="s">
        <v>2</v>
      </c>
      <c r="C8" s="96" t="s">
        <v>92</v>
      </c>
      <c r="D8" s="27" t="s">
        <v>3</v>
      </c>
      <c r="E8" s="28"/>
      <c r="F8" s="29" t="s">
        <v>4</v>
      </c>
      <c r="G8" s="28"/>
      <c r="H8" s="29" t="s">
        <v>5</v>
      </c>
      <c r="I8" s="28"/>
      <c r="J8" s="29" t="s">
        <v>6</v>
      </c>
      <c r="K8" s="28"/>
    </row>
    <row r="9" spans="1:12" ht="13.5" customHeight="1" thickBot="1" x14ac:dyDescent="0.25">
      <c r="A9" s="97"/>
      <c r="B9" s="98"/>
      <c r="C9" s="98"/>
      <c r="D9" s="30" t="s">
        <v>7</v>
      </c>
      <c r="E9" s="31" t="s">
        <v>8</v>
      </c>
      <c r="F9" s="32" t="s">
        <v>9</v>
      </c>
      <c r="G9" s="31" t="s">
        <v>10</v>
      </c>
      <c r="H9" s="33" t="s">
        <v>11</v>
      </c>
      <c r="I9" s="31" t="s">
        <v>12</v>
      </c>
      <c r="J9" s="32" t="s">
        <v>13</v>
      </c>
      <c r="K9" s="31" t="s">
        <v>14</v>
      </c>
    </row>
    <row r="10" spans="1:12" s="36" customFormat="1" x14ac:dyDescent="0.2">
      <c r="A10" s="34">
        <f>+VLOOKUP(B10,Codificación!$A$4:$C$103,3,0)</f>
        <v>101</v>
      </c>
      <c r="B10" s="92">
        <v>101001</v>
      </c>
      <c r="C10" s="14" t="s">
        <v>114</v>
      </c>
      <c r="D10" s="15">
        <v>13220000</v>
      </c>
      <c r="E10" s="15">
        <v>13220000</v>
      </c>
      <c r="F10" s="15"/>
      <c r="G10" s="15"/>
      <c r="H10" s="15"/>
      <c r="I10" s="15"/>
      <c r="J10" s="15"/>
      <c r="K10" s="15"/>
      <c r="L10" s="35">
        <f>+H10-I10+K10-J10</f>
        <v>0</v>
      </c>
    </row>
    <row r="11" spans="1:12" s="36" customFormat="1" x14ac:dyDescent="0.2">
      <c r="A11" s="34">
        <f>+VLOOKUP(B11,Codificación!$A$4:$C$103,3,0)</f>
        <v>101</v>
      </c>
      <c r="B11" s="92">
        <v>101102</v>
      </c>
      <c r="C11" s="14" t="s">
        <v>138</v>
      </c>
      <c r="D11" s="15">
        <f>'CARTOLAS 2022'!G33</f>
        <v>11783588</v>
      </c>
      <c r="E11" s="15">
        <f>D11-F11</f>
        <v>11153405</v>
      </c>
      <c r="F11" s="15">
        <v>630183</v>
      </c>
      <c r="G11" s="15"/>
      <c r="H11" s="15">
        <v>630183</v>
      </c>
      <c r="I11" s="15"/>
      <c r="J11" s="15"/>
      <c r="K11" s="15"/>
      <c r="L11" s="35">
        <f t="shared" ref="L11:L75" si="0">+H11-I11+K11-J11</f>
        <v>630183</v>
      </c>
    </row>
    <row r="12" spans="1:12" s="36" customFormat="1" x14ac:dyDescent="0.2">
      <c r="A12" s="34">
        <f>+VLOOKUP(B12,Codificación!$A$4:$C$103,3,0)</f>
        <v>109</v>
      </c>
      <c r="B12" s="92">
        <v>101403</v>
      </c>
      <c r="C12" s="14" t="s">
        <v>203</v>
      </c>
      <c r="D12" s="15">
        <v>10441</v>
      </c>
      <c r="E12" s="15">
        <v>10441</v>
      </c>
      <c r="F12" s="15"/>
      <c r="G12" s="15"/>
      <c r="H12" s="15"/>
      <c r="I12" s="15"/>
      <c r="J12" s="15"/>
      <c r="K12" s="15"/>
      <c r="L12" s="35">
        <f t="shared" si="0"/>
        <v>0</v>
      </c>
    </row>
    <row r="13" spans="1:12" s="36" customFormat="1" x14ac:dyDescent="0.2">
      <c r="A13" s="34">
        <f>+VLOOKUP(B13,Codificación!$A$4:$C$103,3,0)</f>
        <v>205</v>
      </c>
      <c r="B13" s="92">
        <v>202040</v>
      </c>
      <c r="C13" s="14" t="s">
        <v>204</v>
      </c>
      <c r="D13" s="15">
        <f>'RCV 2022'!H26</f>
        <v>1849473</v>
      </c>
      <c r="E13" s="15">
        <f>D13</f>
        <v>1849473</v>
      </c>
      <c r="F13" s="15"/>
      <c r="G13" s="15"/>
      <c r="H13" s="15"/>
      <c r="I13" s="15"/>
      <c r="J13" s="15"/>
      <c r="K13" s="15"/>
      <c r="L13" s="35">
        <f t="shared" si="0"/>
        <v>0</v>
      </c>
    </row>
    <row r="14" spans="1:12" s="36" customFormat="1" x14ac:dyDescent="0.2">
      <c r="A14" s="34">
        <f>+VLOOKUP(B14,Codificación!$A$4:$C$103,3,0)</f>
        <v>203</v>
      </c>
      <c r="B14" s="92">
        <v>201402</v>
      </c>
      <c r="C14" s="14" t="s">
        <v>106</v>
      </c>
      <c r="D14" s="15">
        <v>66980</v>
      </c>
      <c r="E14" s="15">
        <v>66980</v>
      </c>
      <c r="F14" s="15"/>
      <c r="G14" s="15"/>
      <c r="H14" s="15"/>
      <c r="I14" s="15"/>
      <c r="J14" s="15"/>
      <c r="K14" s="15"/>
      <c r="L14" s="35">
        <f t="shared" si="0"/>
        <v>0</v>
      </c>
    </row>
    <row r="15" spans="1:12" s="36" customFormat="1" x14ac:dyDescent="0.2">
      <c r="A15" s="34">
        <f>+VLOOKUP(B15,Codificación!$A$4:$C$103,3,0)</f>
        <v>208</v>
      </c>
      <c r="B15" s="92">
        <v>201604</v>
      </c>
      <c r="C15" s="14" t="s">
        <v>125</v>
      </c>
      <c r="D15" s="15"/>
      <c r="E15" s="15"/>
      <c r="F15" s="15"/>
      <c r="G15" s="15"/>
      <c r="H15" s="15"/>
      <c r="I15" s="15"/>
      <c r="J15" s="15"/>
      <c r="K15" s="15"/>
      <c r="L15" s="35">
        <f t="shared" si="0"/>
        <v>0</v>
      </c>
    </row>
    <row r="16" spans="1:12" s="36" customFormat="1" x14ac:dyDescent="0.2">
      <c r="A16" s="34">
        <f>+VLOOKUP(B16,Codificación!$A$4:$C$103,3,0)</f>
        <v>208</v>
      </c>
      <c r="B16" s="92">
        <v>201606</v>
      </c>
      <c r="C16" s="14" t="s">
        <v>104</v>
      </c>
      <c r="D16" s="15">
        <v>6980</v>
      </c>
      <c r="E16" s="15">
        <v>6980</v>
      </c>
      <c r="F16" s="15"/>
      <c r="G16" s="15"/>
      <c r="H16" s="15"/>
      <c r="I16" s="15"/>
      <c r="J16" s="15"/>
      <c r="K16" s="15"/>
      <c r="L16" s="35">
        <f t="shared" si="0"/>
        <v>0</v>
      </c>
    </row>
    <row r="17" spans="1:12" s="36" customFormat="1" x14ac:dyDescent="0.2">
      <c r="A17" s="34">
        <f>+VLOOKUP(B17,Codificación!$A$4:$C$103,3,0)</f>
        <v>700</v>
      </c>
      <c r="B17" s="92">
        <v>402008</v>
      </c>
      <c r="C17" s="14" t="s">
        <v>131</v>
      </c>
      <c r="D17" s="15">
        <v>480000</v>
      </c>
      <c r="E17" s="15"/>
      <c r="F17" s="15"/>
      <c r="G17" s="15"/>
      <c r="H17" s="15"/>
      <c r="I17" s="15"/>
      <c r="J17" s="15">
        <v>480000</v>
      </c>
      <c r="K17" s="15"/>
      <c r="L17" s="35">
        <f t="shared" si="0"/>
        <v>-480000</v>
      </c>
    </row>
    <row r="18" spans="1:12" s="36" customFormat="1" x14ac:dyDescent="0.2">
      <c r="A18" s="34">
        <f>+VLOOKUP(B18,Codificación!$A$4:$C$103,3,0)</f>
        <v>700</v>
      </c>
      <c r="B18" s="92">
        <v>403001</v>
      </c>
      <c r="C18" s="14" t="s">
        <v>111</v>
      </c>
      <c r="D18" s="15">
        <v>58775</v>
      </c>
      <c r="E18" s="15"/>
      <c r="F18" s="15"/>
      <c r="G18" s="15"/>
      <c r="H18" s="15"/>
      <c r="I18" s="15"/>
      <c r="J18" s="15">
        <v>58775</v>
      </c>
      <c r="K18" s="15"/>
      <c r="L18" s="35">
        <f>+H18-I18+K18-J18</f>
        <v>-58775</v>
      </c>
    </row>
    <row r="19" spans="1:12" s="36" customFormat="1" x14ac:dyDescent="0.2">
      <c r="A19" s="34">
        <f>+VLOOKUP(B19,Codificación!$A$4:$C$103,3,0)</f>
        <v>700</v>
      </c>
      <c r="B19" s="92">
        <v>403002</v>
      </c>
      <c r="C19" s="14" t="s">
        <v>132</v>
      </c>
      <c r="D19" s="15">
        <v>240000</v>
      </c>
      <c r="E19" s="15"/>
      <c r="F19" s="15"/>
      <c r="G19" s="15"/>
      <c r="H19" s="15"/>
      <c r="I19" s="15"/>
      <c r="J19" s="15">
        <v>240000</v>
      </c>
      <c r="K19" s="15"/>
      <c r="L19" s="35">
        <f>+H19-I19+K19-J19</f>
        <v>-240000</v>
      </c>
    </row>
    <row r="20" spans="1:12" s="36" customFormat="1" x14ac:dyDescent="0.2">
      <c r="A20" s="34">
        <f>+VLOOKUP(B20,Codificación!$A$4:$C$103,3,0)</f>
        <v>700</v>
      </c>
      <c r="B20" s="92">
        <v>404003</v>
      </c>
      <c r="C20" s="14" t="s">
        <v>210</v>
      </c>
      <c r="D20" s="15">
        <f>'RCV 2022'!D31+'OTROS GASTOS '!L7</f>
        <v>1004136</v>
      </c>
      <c r="E20" s="15"/>
      <c r="F20" s="15"/>
      <c r="G20" s="15"/>
      <c r="H20" s="15"/>
      <c r="I20" s="15"/>
      <c r="J20" s="15">
        <f>D20</f>
        <v>1004136</v>
      </c>
      <c r="K20" s="15"/>
      <c r="L20" s="35">
        <f>+H20-I20+K20-J20</f>
        <v>-1004136</v>
      </c>
    </row>
    <row r="21" spans="1:12" s="36" customFormat="1" x14ac:dyDescent="0.2">
      <c r="A21" s="34">
        <f>+VLOOKUP(B21,Codificación!$A$4:$C$103,3,0)</f>
        <v>700</v>
      </c>
      <c r="B21" s="92">
        <v>406003</v>
      </c>
      <c r="C21" s="14" t="s">
        <v>218</v>
      </c>
      <c r="D21" s="15">
        <f>'OTROS GASTOS '!L8</f>
        <v>180000</v>
      </c>
      <c r="E21" s="15"/>
      <c r="F21" s="15"/>
      <c r="G21" s="15"/>
      <c r="H21" s="15"/>
      <c r="I21" s="15"/>
      <c r="J21" s="15">
        <v>180000</v>
      </c>
      <c r="K21" s="15"/>
      <c r="L21" s="35">
        <f>+H21-I21+K21-J21</f>
        <v>-180000</v>
      </c>
    </row>
    <row r="22" spans="1:12" s="36" customFormat="1" x14ac:dyDescent="0.2">
      <c r="A22" s="34">
        <f>+VLOOKUP(B22,Codificación!$A$4:$C$103,3,0)</f>
        <v>700</v>
      </c>
      <c r="B22" s="92">
        <v>407001</v>
      </c>
      <c r="C22" s="14" t="s">
        <v>136</v>
      </c>
      <c r="D22" s="15">
        <v>102930</v>
      </c>
      <c r="E22" s="15"/>
      <c r="F22" s="15"/>
      <c r="G22" s="15"/>
      <c r="H22" s="15"/>
      <c r="I22" s="15"/>
      <c r="J22" s="15">
        <v>102930</v>
      </c>
      <c r="K22" s="15"/>
      <c r="L22" s="35">
        <f>+H22-I22+K22-J22</f>
        <v>-102930</v>
      </c>
    </row>
    <row r="23" spans="1:12" s="36" customFormat="1" x14ac:dyDescent="0.2">
      <c r="A23" s="34">
        <f>+VLOOKUP(B23,Codificación!$A$4:$C$103,3,0)</f>
        <v>700</v>
      </c>
      <c r="B23" s="92">
        <v>405004</v>
      </c>
      <c r="C23" s="14" t="s">
        <v>221</v>
      </c>
      <c r="D23" s="15">
        <f>'OTROS GASTOS '!D27</f>
        <v>395384</v>
      </c>
      <c r="E23" s="15"/>
      <c r="F23" s="15"/>
      <c r="G23" s="15"/>
      <c r="H23" s="15"/>
      <c r="I23" s="15"/>
      <c r="J23" s="15">
        <f>D23</f>
        <v>395384</v>
      </c>
      <c r="K23" s="15"/>
      <c r="L23" s="35">
        <f>+H23-I23+K23-J23</f>
        <v>-395384</v>
      </c>
    </row>
    <row r="24" spans="1:12" s="36" customFormat="1" x14ac:dyDescent="0.2">
      <c r="A24" s="34">
        <f>+VLOOKUP(B24,Codificación!$A$4:$C$103,3,0)</f>
        <v>700</v>
      </c>
      <c r="B24" s="92">
        <v>406009</v>
      </c>
      <c r="C24" s="14" t="s">
        <v>216</v>
      </c>
      <c r="D24" s="15">
        <v>9717747</v>
      </c>
      <c r="F24" s="15"/>
      <c r="G24" s="15"/>
      <c r="H24" s="15"/>
      <c r="I24" s="15"/>
      <c r="J24" s="15">
        <v>8692180</v>
      </c>
      <c r="K24" s="15"/>
      <c r="L24" s="35">
        <f>+H24-I24+K24-J24</f>
        <v>-8692180</v>
      </c>
    </row>
    <row r="25" spans="1:12" s="36" customFormat="1" x14ac:dyDescent="0.2">
      <c r="A25" s="34">
        <f>+VLOOKUP(B25,Codificación!$A$4:$C$103,3,0)</f>
        <v>300</v>
      </c>
      <c r="B25" s="92">
        <v>501001</v>
      </c>
      <c r="C25" s="14" t="s">
        <v>214</v>
      </c>
      <c r="D25" s="15"/>
      <c r="E25" s="15">
        <f>'CARTOLAS 2022'!G33</f>
        <v>11783588</v>
      </c>
      <c r="F25" s="15"/>
      <c r="G25" s="15"/>
      <c r="H25" s="15"/>
      <c r="I25" s="15"/>
      <c r="J25" s="15"/>
      <c r="K25" s="15">
        <f>E25</f>
        <v>11783588</v>
      </c>
      <c r="L25" s="35">
        <f>+H25-I25+K25-J25</f>
        <v>11783588</v>
      </c>
    </row>
    <row r="26" spans="1:12" s="36" customFormat="1" x14ac:dyDescent="0.2">
      <c r="A26" s="34" t="e">
        <f>+VLOOKUP(B26,Codificación!$A$4:$C$103,3,0)</f>
        <v>#N/A</v>
      </c>
      <c r="B26" s="92"/>
      <c r="C26" s="14"/>
      <c r="D26" s="15"/>
      <c r="E26" s="15"/>
      <c r="F26" s="15"/>
      <c r="G26" s="15"/>
      <c r="H26" s="15"/>
      <c r="I26" s="15"/>
      <c r="J26" s="15"/>
      <c r="K26" s="15"/>
      <c r="L26" s="35">
        <f t="shared" si="0"/>
        <v>0</v>
      </c>
    </row>
    <row r="27" spans="1:12" s="36" customFormat="1" x14ac:dyDescent="0.2">
      <c r="A27" s="34" t="e">
        <f>+VLOOKUP(B27,Codificación!$A$4:$C$103,3,0)</f>
        <v>#N/A</v>
      </c>
      <c r="B27" s="92"/>
      <c r="C27" s="14"/>
      <c r="D27" s="15"/>
      <c r="E27" s="15"/>
      <c r="F27" s="15"/>
      <c r="G27" s="15"/>
      <c r="H27" s="15"/>
      <c r="I27" s="15"/>
      <c r="J27" s="15"/>
      <c r="K27" s="15"/>
      <c r="L27" s="35">
        <f t="shared" si="0"/>
        <v>0</v>
      </c>
    </row>
    <row r="28" spans="1:12" s="36" customFormat="1" x14ac:dyDescent="0.2">
      <c r="A28" s="34" t="e">
        <f>+VLOOKUP(B28,Codificación!$A$4:$C$103,3,0)</f>
        <v>#N/A</v>
      </c>
      <c r="B28" s="92"/>
      <c r="C28" s="14"/>
      <c r="D28" s="15"/>
      <c r="E28" s="15"/>
      <c r="F28" s="15"/>
      <c r="G28" s="15"/>
      <c r="H28" s="15"/>
      <c r="I28" s="15"/>
      <c r="J28" s="15"/>
      <c r="K28" s="15"/>
      <c r="L28" s="35">
        <f t="shared" si="0"/>
        <v>0</v>
      </c>
    </row>
    <row r="29" spans="1:12" s="36" customFormat="1" x14ac:dyDescent="0.2">
      <c r="A29" s="34" t="e">
        <f>+VLOOKUP(B29,Codificación!$A$4:$C$103,3,0)</f>
        <v>#N/A</v>
      </c>
      <c r="B29" s="92"/>
      <c r="C29" s="14"/>
      <c r="D29" s="15"/>
      <c r="E29" s="15"/>
      <c r="F29" s="15"/>
      <c r="G29" s="15"/>
      <c r="H29" s="15"/>
      <c r="I29" s="15"/>
      <c r="J29" s="15"/>
      <c r="K29" s="15"/>
      <c r="L29" s="35">
        <f t="shared" si="0"/>
        <v>0</v>
      </c>
    </row>
    <row r="30" spans="1:12" s="36" customFormat="1" x14ac:dyDescent="0.2">
      <c r="A30" s="34" t="e">
        <f>+VLOOKUP(B30,Codificación!$A$4:$C$103,3,0)</f>
        <v>#N/A</v>
      </c>
      <c r="B30" s="92"/>
      <c r="C30" s="14"/>
      <c r="D30" s="15"/>
      <c r="E30" s="15"/>
      <c r="F30" s="15"/>
      <c r="G30" s="15"/>
      <c r="H30" s="15"/>
      <c r="I30" s="15"/>
      <c r="J30" s="15"/>
      <c r="K30" s="15"/>
      <c r="L30" s="35">
        <f t="shared" si="0"/>
        <v>0</v>
      </c>
    </row>
    <row r="31" spans="1:12" s="36" customFormat="1" x14ac:dyDescent="0.2">
      <c r="A31" s="34" t="e">
        <f>+VLOOKUP(B31,Codificación!$A$4:$C$103,3,0)</f>
        <v>#N/A</v>
      </c>
      <c r="B31" s="92"/>
      <c r="C31" s="14"/>
      <c r="D31" s="15"/>
      <c r="E31" s="15"/>
      <c r="F31" s="15"/>
      <c r="G31" s="15"/>
      <c r="H31" s="15"/>
      <c r="I31" s="15"/>
      <c r="J31" s="15"/>
      <c r="K31" s="15"/>
      <c r="L31" s="35">
        <f t="shared" si="0"/>
        <v>0</v>
      </c>
    </row>
    <row r="32" spans="1:12" s="36" customFormat="1" x14ac:dyDescent="0.2">
      <c r="A32" s="34" t="e">
        <f>+VLOOKUP(B32,Codificación!$A$4:$C$103,3,0)</f>
        <v>#N/A</v>
      </c>
      <c r="B32" s="92"/>
      <c r="C32" s="14"/>
      <c r="D32" s="15"/>
      <c r="E32" s="15"/>
      <c r="F32" s="15"/>
      <c r="G32" s="15"/>
      <c r="H32" s="15"/>
      <c r="I32" s="15"/>
      <c r="J32" s="15"/>
      <c r="K32" s="15"/>
      <c r="L32" s="35">
        <f t="shared" si="0"/>
        <v>0</v>
      </c>
    </row>
    <row r="33" spans="1:12" s="36" customFormat="1" x14ac:dyDescent="0.2">
      <c r="A33" s="34" t="e">
        <f>+VLOOKUP(B33,Codificación!$A$4:$C$103,3,0)</f>
        <v>#N/A</v>
      </c>
      <c r="B33" s="92"/>
      <c r="C33" s="14"/>
      <c r="D33" s="15"/>
      <c r="E33" s="15"/>
      <c r="F33" s="15"/>
      <c r="G33" s="15"/>
      <c r="H33" s="15"/>
      <c r="I33" s="15"/>
      <c r="J33" s="15"/>
      <c r="K33" s="15"/>
      <c r="L33" s="35">
        <f t="shared" si="0"/>
        <v>0</v>
      </c>
    </row>
    <row r="34" spans="1:12" s="36" customFormat="1" x14ac:dyDescent="0.2">
      <c r="A34" s="34" t="e">
        <f>+VLOOKUP(B34,Codificación!$A$4:$C$103,3,0)</f>
        <v>#N/A</v>
      </c>
      <c r="B34" s="92"/>
      <c r="C34" s="14"/>
      <c r="D34" s="15"/>
      <c r="E34" s="15"/>
      <c r="F34" s="15"/>
      <c r="G34" s="15"/>
      <c r="H34" s="15"/>
      <c r="I34" s="15"/>
      <c r="J34" s="15"/>
      <c r="K34" s="15"/>
      <c r="L34" s="35">
        <f t="shared" si="0"/>
        <v>0</v>
      </c>
    </row>
    <row r="35" spans="1:12" s="36" customFormat="1" x14ac:dyDescent="0.2">
      <c r="A35" s="34" t="e">
        <f>+VLOOKUP(B35,Codificación!$A$4:$C$103,3,0)</f>
        <v>#N/A</v>
      </c>
      <c r="B35" s="92"/>
      <c r="C35" s="14"/>
      <c r="D35" s="15"/>
      <c r="E35" s="15"/>
      <c r="F35" s="15"/>
      <c r="G35" s="15"/>
      <c r="H35" s="15"/>
      <c r="I35" s="15"/>
      <c r="J35" s="15"/>
      <c r="K35" s="15"/>
      <c r="L35" s="35">
        <f>+H35-I35+K35-J35</f>
        <v>0</v>
      </c>
    </row>
    <row r="36" spans="1:12" s="36" customFormat="1" x14ac:dyDescent="0.2">
      <c r="A36" s="34" t="e">
        <f>+VLOOKUP(B36,Codificación!$A$4:$C$103,3,0)</f>
        <v>#N/A</v>
      </c>
      <c r="B36" s="92"/>
      <c r="C36" s="14"/>
      <c r="D36" s="15"/>
      <c r="E36" s="15"/>
      <c r="F36" s="15"/>
      <c r="G36" s="15"/>
      <c r="H36" s="15"/>
      <c r="I36" s="15"/>
      <c r="J36" s="15"/>
      <c r="K36" s="15"/>
      <c r="L36" s="35">
        <f t="shared" si="0"/>
        <v>0</v>
      </c>
    </row>
    <row r="37" spans="1:12" s="36" customFormat="1" x14ac:dyDescent="0.2">
      <c r="A37" s="34" t="e">
        <f>+VLOOKUP(B37,Codificación!$A$4:$C$103,3,0)</f>
        <v>#N/A</v>
      </c>
      <c r="B37" s="92"/>
      <c r="C37" s="14"/>
      <c r="D37" s="15"/>
      <c r="E37" s="15"/>
      <c r="F37" s="15"/>
      <c r="G37" s="15"/>
      <c r="H37" s="15"/>
      <c r="I37" s="15"/>
      <c r="J37" s="15"/>
      <c r="K37" s="15"/>
      <c r="L37" s="35">
        <f t="shared" si="0"/>
        <v>0</v>
      </c>
    </row>
    <row r="38" spans="1:12" s="36" customFormat="1" x14ac:dyDescent="0.2">
      <c r="A38" s="34" t="e">
        <f>+VLOOKUP(B38,Codificación!$A$4:$C$103,3,0)</f>
        <v>#N/A</v>
      </c>
      <c r="B38" s="92"/>
      <c r="C38" s="14"/>
      <c r="D38" s="15"/>
      <c r="E38" s="15"/>
      <c r="F38" s="15"/>
      <c r="G38" s="15"/>
      <c r="H38" s="15"/>
      <c r="I38" s="15"/>
      <c r="J38" s="15"/>
      <c r="K38" s="15"/>
      <c r="L38" s="35">
        <f t="shared" si="0"/>
        <v>0</v>
      </c>
    </row>
    <row r="39" spans="1:12" s="36" customFormat="1" x14ac:dyDescent="0.2">
      <c r="A39" s="34" t="e">
        <f>+VLOOKUP(B39,Codificación!$A$4:$C$103,3,0)</f>
        <v>#N/A</v>
      </c>
      <c r="B39" s="92"/>
      <c r="C39" s="14"/>
      <c r="D39" s="15"/>
      <c r="E39" s="15"/>
      <c r="F39" s="15"/>
      <c r="G39" s="15"/>
      <c r="H39" s="15"/>
      <c r="I39" s="15"/>
      <c r="J39" s="15"/>
      <c r="K39" s="15"/>
      <c r="L39" s="35">
        <f t="shared" si="0"/>
        <v>0</v>
      </c>
    </row>
    <row r="40" spans="1:12" s="36" customFormat="1" x14ac:dyDescent="0.2">
      <c r="A40" s="34" t="e">
        <f>+VLOOKUP(B40,Codificación!$A$4:$C$103,3,0)</f>
        <v>#N/A</v>
      </c>
      <c r="B40" s="92"/>
      <c r="C40" s="14"/>
      <c r="D40" s="15"/>
      <c r="E40" s="15"/>
      <c r="F40" s="15"/>
      <c r="G40" s="15"/>
      <c r="H40" s="15"/>
      <c r="I40" s="15"/>
      <c r="J40" s="15"/>
      <c r="K40" s="15"/>
      <c r="L40" s="35">
        <f t="shared" si="0"/>
        <v>0</v>
      </c>
    </row>
    <row r="41" spans="1:12" s="36" customFormat="1" x14ac:dyDescent="0.2">
      <c r="A41" s="34" t="e">
        <f>+VLOOKUP(B41,Codificación!$A$4:$C$103,3,0)</f>
        <v>#N/A</v>
      </c>
      <c r="B41" s="92"/>
      <c r="C41" s="14"/>
      <c r="D41" s="15"/>
      <c r="E41" s="15"/>
      <c r="F41" s="15"/>
      <c r="G41" s="15"/>
      <c r="H41" s="15"/>
      <c r="I41" s="15"/>
      <c r="J41" s="15"/>
      <c r="K41" s="15"/>
      <c r="L41" s="35">
        <f t="shared" si="0"/>
        <v>0</v>
      </c>
    </row>
    <row r="42" spans="1:12" s="36" customFormat="1" x14ac:dyDescent="0.2">
      <c r="A42" s="34" t="e">
        <f>+VLOOKUP(B42,Codificación!$A$4:$C$103,3,0)</f>
        <v>#N/A</v>
      </c>
      <c r="B42" s="92"/>
      <c r="C42" s="14"/>
      <c r="D42" s="15"/>
      <c r="E42" s="15"/>
      <c r="F42" s="15"/>
      <c r="G42" s="15"/>
      <c r="H42" s="15"/>
      <c r="I42" s="15"/>
      <c r="J42" s="15"/>
      <c r="K42" s="15"/>
      <c r="L42" s="35">
        <f t="shared" si="0"/>
        <v>0</v>
      </c>
    </row>
    <row r="43" spans="1:12" s="36" customFormat="1" x14ac:dyDescent="0.2">
      <c r="A43" s="34" t="e">
        <f>+VLOOKUP(B43,Codificación!$A$4:$C$103,3,0)</f>
        <v>#N/A</v>
      </c>
      <c r="B43" s="92"/>
      <c r="C43" s="14"/>
      <c r="D43" s="15"/>
      <c r="E43" s="15"/>
      <c r="F43" s="15"/>
      <c r="G43" s="15"/>
      <c r="H43" s="15"/>
      <c r="I43" s="15"/>
      <c r="J43" s="15"/>
      <c r="K43" s="15"/>
      <c r="L43" s="35">
        <f t="shared" si="0"/>
        <v>0</v>
      </c>
    </row>
    <row r="44" spans="1:12" s="36" customFormat="1" x14ac:dyDescent="0.2">
      <c r="A44" s="34" t="e">
        <f>+VLOOKUP(B44,Codificación!$A$4:$C$103,3,0)</f>
        <v>#N/A</v>
      </c>
      <c r="B44" s="92"/>
      <c r="C44" s="14"/>
      <c r="D44" s="15"/>
      <c r="E44" s="15"/>
      <c r="F44" s="15"/>
      <c r="G44" s="15"/>
      <c r="H44" s="15"/>
      <c r="I44" s="15"/>
      <c r="J44" s="15"/>
      <c r="K44" s="15"/>
      <c r="L44" s="35">
        <f t="shared" si="0"/>
        <v>0</v>
      </c>
    </row>
    <row r="45" spans="1:12" s="36" customFormat="1" x14ac:dyDescent="0.2">
      <c r="A45" s="34" t="e">
        <f>+VLOOKUP(B45,Codificación!$A$4:$C$103,3,0)</f>
        <v>#N/A</v>
      </c>
      <c r="B45" s="92"/>
      <c r="C45" s="14"/>
      <c r="D45" s="15"/>
      <c r="E45" s="15"/>
      <c r="F45" s="15"/>
      <c r="G45" s="15"/>
      <c r="H45" s="15"/>
      <c r="I45" s="15"/>
      <c r="J45" s="15"/>
      <c r="K45" s="15"/>
      <c r="L45" s="35">
        <f t="shared" si="0"/>
        <v>0</v>
      </c>
    </row>
    <row r="46" spans="1:12" s="36" customFormat="1" x14ac:dyDescent="0.2">
      <c r="A46" s="34" t="e">
        <f>+VLOOKUP(B46,Codificación!$A$4:$C$103,3,0)</f>
        <v>#N/A</v>
      </c>
      <c r="B46" s="92"/>
      <c r="C46" s="14"/>
      <c r="D46" s="15"/>
      <c r="E46" s="15"/>
      <c r="F46" s="15"/>
      <c r="G46" s="15"/>
      <c r="H46" s="15"/>
      <c r="I46" s="15"/>
      <c r="J46" s="15"/>
      <c r="K46" s="15"/>
      <c r="L46" s="35">
        <f t="shared" si="0"/>
        <v>0</v>
      </c>
    </row>
    <row r="47" spans="1:12" s="36" customFormat="1" x14ac:dyDescent="0.2">
      <c r="A47" s="34" t="e">
        <f>+VLOOKUP(B47,Codificación!$A$4:$C$103,3,0)</f>
        <v>#N/A</v>
      </c>
      <c r="B47" s="92"/>
      <c r="C47" s="14"/>
      <c r="D47" s="15"/>
      <c r="E47" s="15"/>
      <c r="F47" s="15"/>
      <c r="G47" s="15"/>
      <c r="H47" s="15"/>
      <c r="I47" s="15"/>
      <c r="J47" s="15"/>
      <c r="K47" s="15"/>
      <c r="L47" s="35">
        <f t="shared" si="0"/>
        <v>0</v>
      </c>
    </row>
    <row r="48" spans="1:12" s="36" customFormat="1" x14ac:dyDescent="0.2">
      <c r="A48" s="34" t="e">
        <f>+VLOOKUP(B48,Codificación!$A$4:$C$103,3,0)</f>
        <v>#N/A</v>
      </c>
      <c r="B48" s="92"/>
      <c r="C48" s="14"/>
      <c r="D48" s="15"/>
      <c r="E48" s="15"/>
      <c r="F48" s="15"/>
      <c r="G48" s="15"/>
      <c r="H48" s="15"/>
      <c r="I48" s="15"/>
      <c r="J48" s="15"/>
      <c r="K48" s="15"/>
      <c r="L48" s="35">
        <f t="shared" si="0"/>
        <v>0</v>
      </c>
    </row>
    <row r="49" spans="1:12" s="36" customFormat="1" x14ac:dyDescent="0.2">
      <c r="A49" s="34" t="e">
        <f>+VLOOKUP(B49,Codificación!$A$4:$C$103,3,0)</f>
        <v>#N/A</v>
      </c>
      <c r="B49" s="92"/>
      <c r="C49" s="14"/>
      <c r="D49" s="15"/>
      <c r="E49" s="15"/>
      <c r="F49" s="15"/>
      <c r="G49" s="15"/>
      <c r="H49" s="15"/>
      <c r="I49" s="15"/>
      <c r="J49" s="15"/>
      <c r="K49" s="15"/>
      <c r="L49" s="35">
        <f t="shared" si="0"/>
        <v>0</v>
      </c>
    </row>
    <row r="50" spans="1:12" s="36" customFormat="1" x14ac:dyDescent="0.2">
      <c r="A50" s="34" t="e">
        <f>+VLOOKUP(B50,Codificación!$A$4:$C$103,3,0)</f>
        <v>#N/A</v>
      </c>
      <c r="B50" s="92"/>
      <c r="C50" s="14"/>
      <c r="D50" s="15"/>
      <c r="E50" s="15"/>
      <c r="F50" s="15"/>
      <c r="G50" s="15"/>
      <c r="H50" s="15"/>
      <c r="I50" s="15"/>
      <c r="J50" s="15"/>
      <c r="K50" s="15"/>
      <c r="L50" s="35">
        <f t="shared" si="0"/>
        <v>0</v>
      </c>
    </row>
    <row r="51" spans="1:12" s="36" customFormat="1" x14ac:dyDescent="0.2">
      <c r="A51" s="34" t="e">
        <f>+VLOOKUP(B51,Codificación!$A$4:$C$103,3,0)</f>
        <v>#N/A</v>
      </c>
      <c r="B51" s="92"/>
      <c r="C51" s="14"/>
      <c r="D51" s="15"/>
      <c r="E51" s="15"/>
      <c r="F51" s="15"/>
      <c r="G51" s="15"/>
      <c r="H51" s="15"/>
      <c r="I51" s="15"/>
      <c r="J51" s="15"/>
      <c r="K51" s="15"/>
      <c r="L51" s="35">
        <f t="shared" si="0"/>
        <v>0</v>
      </c>
    </row>
    <row r="52" spans="1:12" s="36" customFormat="1" x14ac:dyDescent="0.2">
      <c r="A52" s="34" t="e">
        <f>+VLOOKUP(B52,Codificación!$A$4:$C$103,3,0)</f>
        <v>#N/A</v>
      </c>
      <c r="B52" s="92"/>
      <c r="C52" s="14"/>
      <c r="D52" s="15"/>
      <c r="E52" s="15"/>
      <c r="F52" s="15"/>
      <c r="G52" s="15"/>
      <c r="H52" s="15"/>
      <c r="I52" s="15"/>
      <c r="J52" s="15"/>
      <c r="K52" s="15"/>
      <c r="L52" s="35">
        <f t="shared" si="0"/>
        <v>0</v>
      </c>
    </row>
    <row r="53" spans="1:12" s="36" customFormat="1" x14ac:dyDescent="0.2">
      <c r="A53" s="34" t="e">
        <f>+VLOOKUP(B53,Codificación!$A$4:$C$103,3,0)</f>
        <v>#N/A</v>
      </c>
      <c r="B53" s="92"/>
      <c r="C53" s="14"/>
      <c r="D53" s="15"/>
      <c r="E53" s="15"/>
      <c r="F53" s="15"/>
      <c r="G53" s="15"/>
      <c r="H53" s="15"/>
      <c r="I53" s="15"/>
      <c r="J53" s="15"/>
      <c r="K53" s="15"/>
      <c r="L53" s="35">
        <f t="shared" si="0"/>
        <v>0</v>
      </c>
    </row>
    <row r="54" spans="1:12" s="36" customFormat="1" x14ac:dyDescent="0.2">
      <c r="A54" s="34" t="e">
        <f>+VLOOKUP(B54,Codificación!$A$4:$C$103,3,0)</f>
        <v>#N/A</v>
      </c>
      <c r="B54" s="92"/>
      <c r="C54" s="14"/>
      <c r="D54" s="15"/>
      <c r="E54" s="15"/>
      <c r="F54" s="15"/>
      <c r="G54" s="15"/>
      <c r="H54" s="15"/>
      <c r="I54" s="15"/>
      <c r="J54" s="15"/>
      <c r="K54" s="15"/>
      <c r="L54" s="35">
        <f t="shared" si="0"/>
        <v>0</v>
      </c>
    </row>
    <row r="55" spans="1:12" s="36" customFormat="1" x14ac:dyDescent="0.2">
      <c r="A55" s="34" t="e">
        <f>+VLOOKUP(B55,Codificación!$A$4:$C$103,3,0)</f>
        <v>#N/A</v>
      </c>
      <c r="B55" s="92"/>
      <c r="C55" s="14"/>
      <c r="D55" s="15"/>
      <c r="E55" s="15"/>
      <c r="F55" s="15"/>
      <c r="G55" s="15"/>
      <c r="H55" s="15"/>
      <c r="I55" s="15"/>
      <c r="J55" s="15"/>
      <c r="K55" s="15"/>
      <c r="L55" s="35">
        <f t="shared" si="0"/>
        <v>0</v>
      </c>
    </row>
    <row r="56" spans="1:12" s="36" customFormat="1" x14ac:dyDescent="0.2">
      <c r="A56" s="34" t="e">
        <f>+VLOOKUP(B56,Codificación!$A$4:$C$103,3,0)</f>
        <v>#N/A</v>
      </c>
      <c r="B56" s="92"/>
      <c r="C56" s="14"/>
      <c r="D56" s="15"/>
      <c r="E56" s="15"/>
      <c r="F56" s="15"/>
      <c r="G56" s="15"/>
      <c r="H56" s="15"/>
      <c r="I56" s="15"/>
      <c r="J56" s="15"/>
      <c r="K56" s="15"/>
      <c r="L56" s="35">
        <f t="shared" si="0"/>
        <v>0</v>
      </c>
    </row>
    <row r="57" spans="1:12" s="36" customFormat="1" x14ac:dyDescent="0.2">
      <c r="A57" s="34" t="e">
        <f>+VLOOKUP(B57,Codificación!$A$4:$C$103,3,0)</f>
        <v>#N/A</v>
      </c>
      <c r="B57" s="92"/>
      <c r="C57" s="14"/>
      <c r="D57" s="15"/>
      <c r="E57" s="15"/>
      <c r="F57" s="15"/>
      <c r="G57" s="15"/>
      <c r="H57" s="15"/>
      <c r="I57" s="15"/>
      <c r="J57" s="15"/>
      <c r="K57" s="15"/>
      <c r="L57" s="35">
        <f t="shared" si="0"/>
        <v>0</v>
      </c>
    </row>
    <row r="58" spans="1:12" s="36" customFormat="1" x14ac:dyDescent="0.2">
      <c r="A58" s="34" t="e">
        <f>+VLOOKUP(B58,Codificación!$A$4:$C$103,3,0)</f>
        <v>#N/A</v>
      </c>
      <c r="B58" s="92"/>
      <c r="C58" s="14"/>
      <c r="D58" s="15"/>
      <c r="E58" s="15"/>
      <c r="F58" s="15"/>
      <c r="G58" s="15"/>
      <c r="H58" s="15"/>
      <c r="I58" s="15"/>
      <c r="J58" s="15"/>
      <c r="K58" s="15"/>
      <c r="L58" s="35">
        <f t="shared" si="0"/>
        <v>0</v>
      </c>
    </row>
    <row r="59" spans="1:12" s="36" customFormat="1" x14ac:dyDescent="0.2">
      <c r="A59" s="34" t="e">
        <f>+VLOOKUP(B59,Codificación!$A$4:$C$103,3,0)</f>
        <v>#N/A</v>
      </c>
      <c r="B59" s="92"/>
      <c r="C59" s="14"/>
      <c r="D59" s="15"/>
      <c r="E59" s="15"/>
      <c r="F59" s="15"/>
      <c r="G59" s="15"/>
      <c r="H59" s="15"/>
      <c r="I59" s="15"/>
      <c r="J59" s="15"/>
      <c r="K59" s="15"/>
      <c r="L59" s="35">
        <f t="shared" si="0"/>
        <v>0</v>
      </c>
    </row>
    <row r="60" spans="1:12" s="36" customFormat="1" x14ac:dyDescent="0.2">
      <c r="A60" s="34" t="e">
        <f>+VLOOKUP(B60,Codificación!$A$4:$C$103,3,0)</f>
        <v>#N/A</v>
      </c>
      <c r="B60" s="92"/>
      <c r="C60" s="14"/>
      <c r="D60" s="15"/>
      <c r="E60" s="15"/>
      <c r="F60" s="15"/>
      <c r="G60" s="15"/>
      <c r="H60" s="15"/>
      <c r="I60" s="15"/>
      <c r="J60" s="15"/>
      <c r="K60" s="15"/>
      <c r="L60" s="35">
        <f t="shared" si="0"/>
        <v>0</v>
      </c>
    </row>
    <row r="61" spans="1:12" s="36" customFormat="1" x14ac:dyDescent="0.2">
      <c r="A61" s="34" t="e">
        <f>+VLOOKUP(B61,Codificación!$A$4:$C$103,3,0)</f>
        <v>#N/A</v>
      </c>
      <c r="B61" s="92"/>
      <c r="C61" s="14"/>
      <c r="D61" s="15"/>
      <c r="E61" s="15"/>
      <c r="F61" s="15"/>
      <c r="G61" s="15"/>
      <c r="H61" s="15"/>
      <c r="I61" s="15"/>
      <c r="J61" s="15"/>
      <c r="K61" s="15"/>
      <c r="L61" s="35">
        <f t="shared" si="0"/>
        <v>0</v>
      </c>
    </row>
    <row r="62" spans="1:12" s="36" customFormat="1" x14ac:dyDescent="0.2">
      <c r="A62" s="34" t="e">
        <f>+VLOOKUP(B62,Codificación!$A$4:$C$103,3,0)</f>
        <v>#N/A</v>
      </c>
      <c r="B62" s="92"/>
      <c r="C62" s="14"/>
      <c r="D62" s="15"/>
      <c r="E62" s="15"/>
      <c r="F62" s="15"/>
      <c r="G62" s="15"/>
      <c r="H62" s="15"/>
      <c r="I62" s="15"/>
      <c r="J62" s="15"/>
      <c r="K62" s="15"/>
      <c r="L62" s="35">
        <f t="shared" si="0"/>
        <v>0</v>
      </c>
    </row>
    <row r="63" spans="1:12" s="36" customFormat="1" x14ac:dyDescent="0.2">
      <c r="A63" s="34" t="e">
        <f>+VLOOKUP(B63,Codificación!$A$4:$C$103,3,0)</f>
        <v>#N/A</v>
      </c>
      <c r="B63" s="92"/>
      <c r="C63" s="14"/>
      <c r="D63" s="15"/>
      <c r="E63" s="15"/>
      <c r="F63" s="15"/>
      <c r="G63" s="15"/>
      <c r="H63" s="15"/>
      <c r="I63" s="15"/>
      <c r="J63" s="15"/>
      <c r="K63" s="15"/>
      <c r="L63" s="35">
        <f t="shared" si="0"/>
        <v>0</v>
      </c>
    </row>
    <row r="64" spans="1:12" s="36" customFormat="1" x14ac:dyDescent="0.2">
      <c r="A64" s="34" t="e">
        <f>+VLOOKUP(B64,Codificación!$A$4:$C$103,3,0)</f>
        <v>#N/A</v>
      </c>
      <c r="B64" s="92"/>
      <c r="C64" s="14"/>
      <c r="D64" s="15"/>
      <c r="E64" s="15"/>
      <c r="F64" s="15"/>
      <c r="G64" s="15"/>
      <c r="H64" s="15"/>
      <c r="I64" s="15"/>
      <c r="J64" s="15"/>
      <c r="K64" s="15"/>
      <c r="L64" s="35">
        <f t="shared" si="0"/>
        <v>0</v>
      </c>
    </row>
    <row r="65" spans="1:12" s="36" customFormat="1" x14ac:dyDescent="0.2">
      <c r="A65" s="34" t="e">
        <f>+VLOOKUP(B65,Codificación!$A$4:$C$103,3,0)</f>
        <v>#N/A</v>
      </c>
      <c r="B65" s="92"/>
      <c r="C65" s="14"/>
      <c r="D65" s="15"/>
      <c r="E65" s="15"/>
      <c r="F65" s="15"/>
      <c r="G65" s="15"/>
      <c r="H65" s="15"/>
      <c r="I65" s="15"/>
      <c r="J65" s="15"/>
      <c r="K65" s="15"/>
      <c r="L65" s="35">
        <f t="shared" si="0"/>
        <v>0</v>
      </c>
    </row>
    <row r="66" spans="1:12" s="36" customFormat="1" x14ac:dyDescent="0.2">
      <c r="A66" s="34" t="e">
        <f>+VLOOKUP(B66,Codificación!$A$4:$C$103,3,0)</f>
        <v>#N/A</v>
      </c>
      <c r="B66" s="92"/>
      <c r="C66" s="14"/>
      <c r="D66" s="15"/>
      <c r="E66" s="15"/>
      <c r="F66" s="15"/>
      <c r="G66" s="15"/>
      <c r="H66" s="15"/>
      <c r="I66" s="15"/>
      <c r="J66" s="15"/>
      <c r="K66" s="15"/>
      <c r="L66" s="35">
        <f t="shared" si="0"/>
        <v>0</v>
      </c>
    </row>
    <row r="67" spans="1:12" s="36" customFormat="1" x14ac:dyDescent="0.2">
      <c r="A67" s="34" t="e">
        <f>+VLOOKUP(B67,Codificación!$A$4:$C$103,3,0)</f>
        <v>#N/A</v>
      </c>
      <c r="B67" s="92"/>
      <c r="C67" s="14"/>
      <c r="D67" s="15"/>
      <c r="E67" s="15"/>
      <c r="F67" s="15"/>
      <c r="G67" s="15"/>
      <c r="H67" s="15"/>
      <c r="I67" s="15"/>
      <c r="J67" s="15"/>
      <c r="K67" s="15"/>
      <c r="L67" s="35">
        <f t="shared" si="0"/>
        <v>0</v>
      </c>
    </row>
    <row r="68" spans="1:12" s="36" customFormat="1" x14ac:dyDescent="0.2">
      <c r="A68" s="34" t="e">
        <f>+VLOOKUP(B68,Codificación!$A$4:$C$103,3,0)</f>
        <v>#N/A</v>
      </c>
      <c r="B68" s="92"/>
      <c r="C68" s="14"/>
      <c r="D68" s="15"/>
      <c r="E68" s="15"/>
      <c r="F68" s="15"/>
      <c r="G68" s="15"/>
      <c r="H68" s="15"/>
      <c r="I68" s="15"/>
      <c r="J68" s="15"/>
      <c r="K68" s="15"/>
      <c r="L68" s="35">
        <f t="shared" si="0"/>
        <v>0</v>
      </c>
    </row>
    <row r="69" spans="1:12" s="36" customFormat="1" x14ac:dyDescent="0.2">
      <c r="A69" s="34" t="e">
        <f>+VLOOKUP(B69,Codificación!$A$4:$C$103,3,0)</f>
        <v>#N/A</v>
      </c>
      <c r="B69" s="92"/>
      <c r="C69" s="14"/>
      <c r="D69" s="15"/>
      <c r="E69" s="15"/>
      <c r="F69" s="15"/>
      <c r="G69" s="15"/>
      <c r="H69" s="15"/>
      <c r="I69" s="15"/>
      <c r="J69" s="15"/>
      <c r="K69" s="15"/>
      <c r="L69" s="35">
        <f t="shared" si="0"/>
        <v>0</v>
      </c>
    </row>
    <row r="70" spans="1:12" s="36" customFormat="1" x14ac:dyDescent="0.2">
      <c r="A70" s="34" t="e">
        <f>+VLOOKUP(B70,Codificación!$A$4:$C$103,3,0)</f>
        <v>#N/A</v>
      </c>
      <c r="B70" s="92"/>
      <c r="C70" s="14"/>
      <c r="D70" s="15"/>
      <c r="E70" s="15"/>
      <c r="F70" s="15"/>
      <c r="G70" s="15"/>
      <c r="H70" s="15"/>
      <c r="I70" s="15"/>
      <c r="J70" s="15"/>
      <c r="K70" s="15"/>
      <c r="L70" s="35">
        <f t="shared" si="0"/>
        <v>0</v>
      </c>
    </row>
    <row r="71" spans="1:12" s="36" customFormat="1" x14ac:dyDescent="0.2">
      <c r="A71" s="34" t="e">
        <f>+VLOOKUP(B71,Codificación!$A$4:$C$103,3,0)</f>
        <v>#N/A</v>
      </c>
      <c r="B71" s="92"/>
      <c r="C71" s="14"/>
      <c r="D71" s="15"/>
      <c r="E71" s="15"/>
      <c r="F71" s="15"/>
      <c r="G71" s="15"/>
      <c r="H71" s="15"/>
      <c r="I71" s="15"/>
      <c r="J71" s="15"/>
      <c r="K71" s="15"/>
      <c r="L71" s="35">
        <f t="shared" si="0"/>
        <v>0</v>
      </c>
    </row>
    <row r="72" spans="1:12" s="36" customFormat="1" x14ac:dyDescent="0.2">
      <c r="A72" s="34" t="e">
        <f>+VLOOKUP(B72,Codificación!$A$4:$C$103,3,0)</f>
        <v>#N/A</v>
      </c>
      <c r="B72" s="92"/>
      <c r="C72" s="14"/>
      <c r="D72" s="15"/>
      <c r="E72" s="15"/>
      <c r="F72" s="15"/>
      <c r="G72" s="15"/>
      <c r="H72" s="15"/>
      <c r="I72" s="15"/>
      <c r="J72" s="15"/>
      <c r="K72" s="15"/>
      <c r="L72" s="35">
        <f t="shared" si="0"/>
        <v>0</v>
      </c>
    </row>
    <row r="73" spans="1:12" s="36" customFormat="1" x14ac:dyDescent="0.2">
      <c r="A73" s="34" t="e">
        <f>+VLOOKUP(B73,Codificación!$A$4:$C$103,3,0)</f>
        <v>#N/A</v>
      </c>
      <c r="B73" s="92"/>
      <c r="C73" s="14"/>
      <c r="D73" s="15"/>
      <c r="E73" s="15"/>
      <c r="F73" s="15"/>
      <c r="G73" s="15"/>
      <c r="H73" s="15"/>
      <c r="I73" s="15"/>
      <c r="J73" s="15"/>
      <c r="K73" s="15"/>
      <c r="L73" s="35">
        <f t="shared" si="0"/>
        <v>0</v>
      </c>
    </row>
    <row r="74" spans="1:12" s="36" customFormat="1" x14ac:dyDescent="0.2">
      <c r="A74" s="34" t="e">
        <f>+VLOOKUP(B74,Codificación!$A$4:$C$103,3,0)</f>
        <v>#N/A</v>
      </c>
      <c r="B74" s="92"/>
      <c r="C74" s="14"/>
      <c r="D74" s="15"/>
      <c r="E74" s="15"/>
      <c r="F74" s="15"/>
      <c r="G74" s="15"/>
      <c r="H74" s="15"/>
      <c r="I74" s="15"/>
      <c r="J74" s="15"/>
      <c r="K74" s="15"/>
      <c r="L74" s="35">
        <f t="shared" si="0"/>
        <v>0</v>
      </c>
    </row>
    <row r="75" spans="1:12" s="36" customFormat="1" x14ac:dyDescent="0.2">
      <c r="A75" s="34" t="e">
        <f>+VLOOKUP(B75,Codificación!$A$4:$C$103,3,0)</f>
        <v>#N/A</v>
      </c>
      <c r="B75" s="92"/>
      <c r="C75" s="14"/>
      <c r="D75" s="15"/>
      <c r="E75" s="15"/>
      <c r="F75" s="15"/>
      <c r="G75" s="15"/>
      <c r="H75" s="15"/>
      <c r="I75" s="15"/>
      <c r="J75" s="15"/>
      <c r="K75" s="15"/>
      <c r="L75" s="35">
        <f t="shared" si="0"/>
        <v>0</v>
      </c>
    </row>
    <row r="76" spans="1:12" s="36" customFormat="1" x14ac:dyDescent="0.2">
      <c r="A76" s="34" t="e">
        <f>+VLOOKUP(B76,Codificación!$A$4:$C$103,3,0)</f>
        <v>#N/A</v>
      </c>
      <c r="B76" s="92"/>
      <c r="C76" s="14"/>
      <c r="D76" s="15"/>
      <c r="E76" s="15"/>
      <c r="F76" s="15"/>
      <c r="G76" s="15"/>
      <c r="H76" s="15"/>
      <c r="I76" s="15"/>
      <c r="J76" s="15"/>
      <c r="K76" s="15"/>
      <c r="L76" s="35">
        <f t="shared" ref="L76:L79" si="1">+H76-I76+K76-J76</f>
        <v>0</v>
      </c>
    </row>
    <row r="77" spans="1:12" s="36" customFormat="1" x14ac:dyDescent="0.2">
      <c r="A77" s="34" t="e">
        <f>+VLOOKUP(B77,Codificación!$A$4:$C$103,3,0)</f>
        <v>#N/A</v>
      </c>
      <c r="B77" s="92"/>
      <c r="C77" s="14"/>
      <c r="D77" s="15"/>
      <c r="E77" s="15"/>
      <c r="F77" s="15"/>
      <c r="G77" s="15"/>
      <c r="H77" s="15"/>
      <c r="I77" s="15"/>
      <c r="J77" s="15"/>
      <c r="K77" s="15"/>
      <c r="L77" s="35">
        <f t="shared" si="1"/>
        <v>0</v>
      </c>
    </row>
    <row r="78" spans="1:12" s="36" customFormat="1" x14ac:dyDescent="0.2">
      <c r="A78" s="34" t="e">
        <f>+VLOOKUP(B78,Codificación!$A$4:$C$103,3,0)</f>
        <v>#N/A</v>
      </c>
      <c r="B78" s="92"/>
      <c r="C78" s="14"/>
      <c r="D78" s="15"/>
      <c r="E78" s="15"/>
      <c r="F78" s="15"/>
      <c r="G78" s="15"/>
      <c r="H78" s="15"/>
      <c r="I78" s="15"/>
      <c r="J78" s="15"/>
      <c r="K78" s="15"/>
      <c r="L78" s="35">
        <f t="shared" si="1"/>
        <v>0</v>
      </c>
    </row>
    <row r="79" spans="1:12" s="36" customFormat="1" x14ac:dyDescent="0.2">
      <c r="A79" s="34" t="e">
        <f>+VLOOKUP(B79,Codificación!$A$4:$C$103,3,0)</f>
        <v>#N/A</v>
      </c>
      <c r="B79" s="92"/>
      <c r="C79" s="14"/>
      <c r="D79" s="15"/>
      <c r="E79" s="15"/>
      <c r="F79" s="15"/>
      <c r="G79" s="15"/>
      <c r="H79" s="15"/>
      <c r="I79" s="15"/>
      <c r="J79" s="15"/>
      <c r="K79" s="15"/>
      <c r="L79" s="35">
        <f t="shared" si="1"/>
        <v>0</v>
      </c>
    </row>
    <row r="80" spans="1:12" ht="13.5" thickBot="1" x14ac:dyDescent="0.25">
      <c r="A80" s="37"/>
      <c r="B80" s="14"/>
      <c r="C80" s="14"/>
      <c r="D80" s="15"/>
      <c r="E80" s="15"/>
      <c r="F80" s="15"/>
      <c r="G80" s="15"/>
      <c r="H80" s="15"/>
      <c r="I80" s="15"/>
      <c r="J80" s="15"/>
      <c r="K80" s="15"/>
      <c r="L80" s="35"/>
    </row>
    <row r="81" spans="1:12" ht="13.5" thickTop="1" x14ac:dyDescent="0.2">
      <c r="A81" s="38"/>
      <c r="B81" s="39"/>
      <c r="C81" s="40" t="s">
        <v>15</v>
      </c>
      <c r="D81" s="41">
        <f>SUM(D10:D80)</f>
        <v>39116434</v>
      </c>
      <c r="E81" s="42">
        <f>SUM(E10:E80)</f>
        <v>38090867</v>
      </c>
      <c r="F81" s="42">
        <f>SUM(F10:F80)</f>
        <v>630183</v>
      </c>
      <c r="G81" s="42">
        <f>SUM(G10:G80)</f>
        <v>0</v>
      </c>
      <c r="H81" s="42">
        <f>SUM(H10:H80)</f>
        <v>630183</v>
      </c>
      <c r="I81" s="42">
        <f>SUM(I10:I80)</f>
        <v>0</v>
      </c>
      <c r="J81" s="42">
        <f>SUM(J10:J80)</f>
        <v>11153405</v>
      </c>
      <c r="K81" s="43">
        <f>SUM(K10:K80)</f>
        <v>11783588</v>
      </c>
      <c r="L81" s="44"/>
    </row>
    <row r="82" spans="1:12" x14ac:dyDescent="0.2">
      <c r="A82" s="45"/>
      <c r="B82" s="46"/>
      <c r="C82" s="47" t="s">
        <v>16</v>
      </c>
      <c r="D82" s="48"/>
      <c r="E82" s="49"/>
      <c r="F82" s="49"/>
      <c r="G82" s="49"/>
      <c r="H82" s="49"/>
      <c r="I82" s="50">
        <f>+H81-I81</f>
        <v>630183</v>
      </c>
      <c r="J82" s="51">
        <f>+K81-J81</f>
        <v>630183</v>
      </c>
      <c r="K82" s="52"/>
      <c r="L82" s="44"/>
    </row>
    <row r="83" spans="1:12" ht="13.5" thickBot="1" x14ac:dyDescent="0.25">
      <c r="A83" s="53"/>
      <c r="B83" s="54"/>
      <c r="C83" s="55" t="s">
        <v>17</v>
      </c>
      <c r="D83" s="56">
        <f>+D81+D82</f>
        <v>39116434</v>
      </c>
      <c r="E83" s="57">
        <f t="shared" ref="E83:K83" si="2">+E81+E82</f>
        <v>38090867</v>
      </c>
      <c r="F83" s="57">
        <f t="shared" si="2"/>
        <v>630183</v>
      </c>
      <c r="G83" s="57">
        <f t="shared" si="2"/>
        <v>0</v>
      </c>
      <c r="H83" s="57">
        <f t="shared" si="2"/>
        <v>630183</v>
      </c>
      <c r="I83" s="57">
        <f t="shared" si="2"/>
        <v>630183</v>
      </c>
      <c r="J83" s="57">
        <f t="shared" si="2"/>
        <v>11783588</v>
      </c>
      <c r="K83" s="58">
        <f t="shared" si="2"/>
        <v>11783588</v>
      </c>
      <c r="L83" s="44"/>
    </row>
    <row r="84" spans="1:12" ht="13.5" thickTop="1" x14ac:dyDescent="0.2">
      <c r="D84" s="12"/>
      <c r="E84" s="12"/>
      <c r="F84" s="12"/>
      <c r="G84" s="12"/>
      <c r="H84" s="12"/>
      <c r="I84" s="12"/>
      <c r="J84" s="12"/>
      <c r="K84" s="12"/>
    </row>
    <row r="85" spans="1:12" x14ac:dyDescent="0.2">
      <c r="D85" s="12"/>
      <c r="E85" s="12"/>
      <c r="F85" s="12"/>
      <c r="G85" s="12"/>
      <c r="H85" s="12"/>
      <c r="I85" s="12"/>
      <c r="J85" s="12"/>
      <c r="K85" s="12"/>
    </row>
    <row r="86" spans="1:12" x14ac:dyDescent="0.2">
      <c r="D86" s="12"/>
      <c r="E86" s="12"/>
      <c r="F86" s="12"/>
      <c r="G86" s="12"/>
      <c r="H86" s="12"/>
      <c r="I86" s="12"/>
      <c r="J86" s="12"/>
      <c r="K86" s="12"/>
    </row>
    <row r="87" spans="1:12" x14ac:dyDescent="0.2">
      <c r="D87" s="12"/>
      <c r="E87" s="12"/>
      <c r="F87" s="12"/>
      <c r="G87" s="12"/>
      <c r="H87" s="12"/>
      <c r="I87" s="12"/>
      <c r="J87" s="12"/>
      <c r="K87" s="12"/>
    </row>
    <row r="88" spans="1:12" x14ac:dyDescent="0.2">
      <c r="D88" s="12"/>
      <c r="E88" s="13"/>
      <c r="F88" s="13"/>
      <c r="G88" s="12"/>
      <c r="H88" s="12"/>
      <c r="I88" s="93"/>
      <c r="J88" s="93"/>
      <c r="K88" s="12"/>
    </row>
    <row r="89" spans="1:12" x14ac:dyDescent="0.2">
      <c r="D89" s="12"/>
      <c r="E89" s="94" t="s">
        <v>97</v>
      </c>
      <c r="F89" s="94"/>
      <c r="G89" s="12"/>
      <c r="H89" s="12"/>
      <c r="I89" s="94" t="s">
        <v>98</v>
      </c>
      <c r="J89" s="94"/>
      <c r="K89" s="12"/>
    </row>
    <row r="90" spans="1:12" x14ac:dyDescent="0.2">
      <c r="D90" s="12"/>
      <c r="E90" s="12"/>
      <c r="F90" s="12"/>
      <c r="G90" s="12"/>
      <c r="H90" s="12"/>
      <c r="I90" s="12"/>
      <c r="J90" s="12"/>
      <c r="K90" s="12"/>
    </row>
  </sheetData>
  <autoFilter ref="A8:K79" xr:uid="{4979A4A9-73B6-4DE5-B6B3-7781C448E143}"/>
  <mergeCells count="8">
    <mergeCell ref="I88:J88"/>
    <mergeCell ref="E89:F89"/>
    <mergeCell ref="I89:J89"/>
    <mergeCell ref="A4:K4"/>
    <mergeCell ref="A8:A9"/>
    <mergeCell ref="C8:C9"/>
    <mergeCell ref="A6:K6"/>
    <mergeCell ref="B8:B9"/>
  </mergeCells>
  <printOptions horizontalCentered="1"/>
  <pageMargins left="0.23622047244094491" right="0" top="0.43307086614173229" bottom="0.39370078740157483" header="0" footer="0"/>
  <pageSetup scale="60" fitToHeight="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K76"/>
  <sheetViews>
    <sheetView topLeftCell="A33" workbookViewId="0">
      <selection activeCell="I52" sqref="I52"/>
    </sheetView>
  </sheetViews>
  <sheetFormatPr baseColWidth="10" defaultColWidth="11.42578125" defaultRowHeight="12.75" x14ac:dyDescent="0.2"/>
  <cols>
    <col min="1" max="1" width="6.28515625" style="18" customWidth="1"/>
    <col min="2" max="2" width="38.28515625" style="18" bestFit="1" customWidth="1"/>
    <col min="3" max="3" width="4.85546875" style="60" customWidth="1"/>
    <col min="4" max="4" width="14" style="63" bestFit="1" customWidth="1"/>
    <col min="5" max="5" width="3.5703125" style="19" customWidth="1"/>
    <col min="6" max="6" width="6" style="19" customWidth="1"/>
    <col min="7" max="7" width="39.28515625" style="19" bestFit="1" customWidth="1"/>
    <col min="8" max="8" width="3.28515625" style="62" customWidth="1"/>
    <col min="9" max="9" width="16.28515625" style="63" customWidth="1"/>
    <col min="10" max="10" width="11.42578125" style="64"/>
    <col min="11" max="11" width="12.7109375" style="18" bestFit="1" customWidth="1"/>
    <col min="12" max="16384" width="11.42578125" style="18"/>
  </cols>
  <sheetData>
    <row r="1" spans="1:9" x14ac:dyDescent="0.2">
      <c r="A1" s="60" t="str">
        <f>+'Bce. Gral. Acumulado'!A1</f>
        <v>ONG TU ME AYUDAS A CRECER</v>
      </c>
      <c r="C1" s="61"/>
      <c r="D1" s="61"/>
    </row>
    <row r="2" spans="1:9" ht="11.25" customHeight="1" x14ac:dyDescent="0.2">
      <c r="A2" s="60" t="str">
        <f>+'Bce. Gral. Acumulado'!A2</f>
        <v>RUT: 65.157.994-5</v>
      </c>
      <c r="C2" s="61"/>
      <c r="D2" s="61"/>
    </row>
    <row r="3" spans="1:9" ht="11.25" customHeight="1" x14ac:dyDescent="0.2">
      <c r="A3" s="60"/>
      <c r="C3" s="61"/>
      <c r="D3" s="61"/>
    </row>
    <row r="4" spans="1:9" ht="11.25" customHeight="1" x14ac:dyDescent="0.2">
      <c r="A4" s="65"/>
      <c r="C4" s="61"/>
      <c r="D4" s="61"/>
    </row>
    <row r="5" spans="1:9" ht="11.25" customHeight="1" x14ac:dyDescent="0.2">
      <c r="A5" s="65"/>
      <c r="C5" s="61"/>
      <c r="D5" s="61"/>
    </row>
    <row r="8" spans="1:9" x14ac:dyDescent="0.2">
      <c r="B8" s="99"/>
      <c r="C8" s="99"/>
      <c r="D8" s="99"/>
      <c r="E8" s="99"/>
      <c r="F8" s="99"/>
      <c r="G8" s="99"/>
      <c r="H8" s="99"/>
      <c r="I8" s="99"/>
    </row>
    <row r="9" spans="1:9" s="60" customFormat="1" ht="15" customHeight="1" x14ac:dyDescent="0.2">
      <c r="A9" s="95" t="s">
        <v>18</v>
      </c>
      <c r="B9" s="95"/>
      <c r="C9" s="95"/>
      <c r="D9" s="95"/>
      <c r="E9" s="95"/>
      <c r="F9" s="95"/>
      <c r="G9" s="95"/>
      <c r="H9" s="95"/>
      <c r="I9" s="95"/>
    </row>
    <row r="10" spans="1:9" ht="15" customHeight="1" x14ac:dyDescent="0.2">
      <c r="A10" s="99" t="str">
        <f>+'Bce. Gral. Acumulado'!A6</f>
        <v>ENTRE EL 01 DE ENERO DE 2022 Y EL 31 DE DICIEMBRE 2022</v>
      </c>
      <c r="B10" s="99"/>
      <c r="C10" s="99"/>
      <c r="D10" s="99"/>
      <c r="E10" s="99"/>
      <c r="F10" s="99"/>
      <c r="G10" s="99"/>
      <c r="H10" s="99"/>
      <c r="I10" s="99"/>
    </row>
    <row r="11" spans="1:9" x14ac:dyDescent="0.2">
      <c r="B11" s="60"/>
    </row>
    <row r="13" spans="1:9" x14ac:dyDescent="0.2">
      <c r="B13" s="60" t="s">
        <v>19</v>
      </c>
      <c r="G13" s="62" t="s">
        <v>20</v>
      </c>
    </row>
    <row r="15" spans="1:9" x14ac:dyDescent="0.2">
      <c r="A15" s="19">
        <v>101</v>
      </c>
      <c r="B15" s="19" t="s">
        <v>21</v>
      </c>
      <c r="C15" s="62"/>
      <c r="D15" s="19">
        <f>+SUMIF('Bce. Gral. Acumulado'!$A$10:$A$81,'Balance Clasificado'!A15,'Bce. Gral. Acumulado'!$H$10:$H$81)-SUMIF('Bce. Gral. Acumulado'!$A$10:$A$81,'Balance Clasificado'!A15,'Bce. Gral. Acumulado'!$I$10:$I$121)</f>
        <v>630183</v>
      </c>
      <c r="E15" s="66"/>
      <c r="F15" s="19">
        <v>201</v>
      </c>
      <c r="G15" s="19" t="s">
        <v>22</v>
      </c>
      <c r="I15" s="19">
        <f>-SUMIF('Bce. Gral. Acumulado'!$A$10:$A$81,'Balance Clasificado'!F15,'Bce. Gral. Acumulado'!$H$10:$H$81)+SUMIF('Bce. Gral. Acumulado'!$A$10:$A$81,'Balance Clasificado'!F15,'Bce. Gral. Acumulado'!$I$10:$I$81)</f>
        <v>0</v>
      </c>
    </row>
    <row r="16" spans="1:9" x14ac:dyDescent="0.2">
      <c r="A16" s="19">
        <v>102</v>
      </c>
      <c r="B16" s="19" t="s">
        <v>23</v>
      </c>
      <c r="C16" s="62"/>
      <c r="D16" s="19">
        <f>+SUMIF('Bce. Gral. Acumulado'!$A$10:$A$81,'Balance Clasificado'!A16,'Bce. Gral. Acumulado'!$H$10:$H$81)-SUMIF('Bce. Gral. Acumulado'!$A$10:$A$81,'Balance Clasificado'!A16,'Bce. Gral. Acumulado'!$I$10:$I$81)</f>
        <v>0</v>
      </c>
      <c r="E16" s="66"/>
      <c r="F16" s="19">
        <v>202</v>
      </c>
      <c r="G16" s="19" t="s">
        <v>24</v>
      </c>
      <c r="I16" s="19">
        <f>-SUMIF('Bce. Gral. Acumulado'!$A$10:$A$81,'Balance Clasificado'!F16,'Bce. Gral. Acumulado'!$H$10:$H$81)+SUMIF('Bce. Gral. Acumulado'!$A$10:$A$81,'Balance Clasificado'!F16,'Bce. Gral. Acumulado'!$I$10:$I$81)</f>
        <v>0</v>
      </c>
    </row>
    <row r="17" spans="1:9" x14ac:dyDescent="0.2">
      <c r="A17" s="19">
        <v>103</v>
      </c>
      <c r="B17" s="19" t="s">
        <v>25</v>
      </c>
      <c r="C17" s="62"/>
      <c r="D17" s="19">
        <f>+SUMIF('Bce. Gral. Acumulado'!$A$10:$A$81,'Balance Clasificado'!A17,'Bce. Gral. Acumulado'!$H$10:$H$81)-SUMIF('Bce. Gral. Acumulado'!$A$10:$A$81,'Balance Clasificado'!A17,'Bce. Gral. Acumulado'!$I$10:$I$81)</f>
        <v>0</v>
      </c>
      <c r="E17" s="66"/>
      <c r="F17" s="19">
        <v>203</v>
      </c>
      <c r="G17" s="19" t="s">
        <v>26</v>
      </c>
      <c r="I17" s="19">
        <f>-SUMIF('Bce. Gral. Acumulado'!$A$10:$A$81,'Balance Clasificado'!F17,'Bce. Gral. Acumulado'!$H$10:$H$81)+SUMIF('Bce. Gral. Acumulado'!$A$10:$A$81,'Balance Clasificado'!F17,'Bce. Gral. Acumulado'!$I$10:$I$81)</f>
        <v>0</v>
      </c>
    </row>
    <row r="18" spans="1:9" x14ac:dyDescent="0.2">
      <c r="A18" s="19">
        <v>104</v>
      </c>
      <c r="B18" s="19" t="s">
        <v>27</v>
      </c>
      <c r="C18" s="62"/>
      <c r="D18" s="19">
        <f>+SUMIF('Bce. Gral. Acumulado'!$A$10:$A$81,'Balance Clasificado'!A18,'Bce. Gral. Acumulado'!$H$10:$H$81)-SUMIF('Bce. Gral. Acumulado'!$A$10:$A$81,'Balance Clasificado'!A18,'Bce. Gral. Acumulado'!$I$10:$I$81)</f>
        <v>0</v>
      </c>
      <c r="E18" s="66"/>
      <c r="F18" s="19">
        <v>204</v>
      </c>
      <c r="G18" s="19" t="s">
        <v>28</v>
      </c>
      <c r="I18" s="19">
        <f>-SUMIF('Bce. Gral. Acumulado'!$A$10:$A$81,'Balance Clasificado'!F18,'Bce. Gral. Acumulado'!$H$10:$H$81)+SUMIF('Bce. Gral. Acumulado'!$A$10:$A$81,'Balance Clasificado'!F18,'Bce. Gral. Acumulado'!$I$10:$I$81)</f>
        <v>0</v>
      </c>
    </row>
    <row r="19" spans="1:9" x14ac:dyDescent="0.2">
      <c r="A19" s="19">
        <v>105</v>
      </c>
      <c r="B19" s="19" t="s">
        <v>29</v>
      </c>
      <c r="C19" s="62"/>
      <c r="D19" s="19">
        <f>+SUMIF('Bce. Gral. Acumulado'!$A$10:$A$81,'Balance Clasificado'!A19,'Bce. Gral. Acumulado'!$H$10:$H$81)-SUMIF('Bce. Gral. Acumulado'!$A$10:$A$81,'Balance Clasificado'!A19,'Bce. Gral. Acumulado'!$I$10:$I$81)</f>
        <v>0</v>
      </c>
      <c r="E19" s="66"/>
      <c r="F19" s="19">
        <v>205</v>
      </c>
      <c r="G19" s="19" t="s">
        <v>30</v>
      </c>
      <c r="I19" s="19">
        <f>-SUMIF('Bce. Gral. Acumulado'!$A$10:$A$81,'Balance Clasificado'!F19,'Bce. Gral. Acumulado'!$H$10:$H$81)+SUMIF('Bce. Gral. Acumulado'!$A$10:$A$81,'Balance Clasificado'!F19,'Bce. Gral. Acumulado'!$I$10:$I$81)</f>
        <v>0</v>
      </c>
    </row>
    <row r="20" spans="1:9" x14ac:dyDescent="0.2">
      <c r="A20" s="19">
        <v>106</v>
      </c>
      <c r="B20" s="19" t="s">
        <v>31</v>
      </c>
      <c r="C20" s="62"/>
      <c r="D20" s="19">
        <f>+SUMIF('Bce. Gral. Acumulado'!$A$10:$A$81,'Balance Clasificado'!A20,'Bce. Gral. Acumulado'!$H$10:$H$81)-SUMIF('Bce. Gral. Acumulado'!$A$10:$A$81,'Balance Clasificado'!A20,'Bce. Gral. Acumulado'!$I$10:$I$81)</f>
        <v>0</v>
      </c>
      <c r="E20" s="66"/>
      <c r="F20" s="19">
        <v>206</v>
      </c>
      <c r="G20" s="19" t="s">
        <v>32</v>
      </c>
      <c r="I20" s="19">
        <f>-SUMIF('Bce. Gral. Acumulado'!$A$10:$A$81,'Balance Clasificado'!F20,'Bce. Gral. Acumulado'!$H$10:$H$81)+SUMIF('Bce. Gral. Acumulado'!$A$10:$A$81,'Balance Clasificado'!F20,'Bce. Gral. Acumulado'!$I$10:$I$81)</f>
        <v>0</v>
      </c>
    </row>
    <row r="21" spans="1:9" x14ac:dyDescent="0.2">
      <c r="A21" s="19">
        <v>107</v>
      </c>
      <c r="B21" s="19" t="s">
        <v>33</v>
      </c>
      <c r="C21" s="62"/>
      <c r="D21" s="19">
        <f>+SUMIF('Bce. Gral. Acumulado'!$A$10:$A$81,'Balance Clasificado'!A21,'Bce. Gral. Acumulado'!$H$10:$H$81)-SUMIF('Bce. Gral. Acumulado'!$A$10:$A$81,'Balance Clasificado'!A21,'Bce. Gral. Acumulado'!$I$10:$I$81)</f>
        <v>0</v>
      </c>
      <c r="E21" s="66"/>
      <c r="F21" s="19">
        <v>207</v>
      </c>
      <c r="G21" s="19" t="s">
        <v>34</v>
      </c>
      <c r="I21" s="19">
        <f>-SUMIF('Bce. Gral. Acumulado'!$A$10:$A$81,'Balance Clasificado'!F21,'Bce. Gral. Acumulado'!$H$10:$H$81)+SUMIF('Bce. Gral. Acumulado'!$A$10:$A$81,'Balance Clasificado'!F21,'Bce. Gral. Acumulado'!$I$10:$I$81)</f>
        <v>0</v>
      </c>
    </row>
    <row r="22" spans="1:9" x14ac:dyDescent="0.2">
      <c r="A22" s="19">
        <v>108</v>
      </c>
      <c r="B22" s="19" t="s">
        <v>35</v>
      </c>
      <c r="C22" s="62"/>
      <c r="D22" s="19">
        <f>+SUMIF('Bce. Gral. Acumulado'!$A$10:$A$81,'Balance Clasificado'!A22,'Bce. Gral. Acumulado'!$H$10:$H$81)-SUMIF('Bce. Gral. Acumulado'!$A$10:$A$81,'Balance Clasificado'!A22,'Bce. Gral. Acumulado'!$I$10:$I$81)</f>
        <v>0</v>
      </c>
      <c r="E22" s="66"/>
      <c r="F22" s="19">
        <v>208</v>
      </c>
      <c r="G22" s="19" t="s">
        <v>36</v>
      </c>
      <c r="I22" s="19">
        <f>-SUMIF('Bce. Gral. Acumulado'!$A$10:$A$81,'Balance Clasificado'!F22,'Bce. Gral. Acumulado'!$H$10:$H$81)+SUMIF('Bce. Gral. Acumulado'!$A$10:$A$81,'Balance Clasificado'!F22,'Bce. Gral. Acumulado'!$I$10:$I$81)</f>
        <v>0</v>
      </c>
    </row>
    <row r="23" spans="1:9" x14ac:dyDescent="0.2">
      <c r="A23" s="19">
        <v>109</v>
      </c>
      <c r="B23" s="19" t="s">
        <v>37</v>
      </c>
      <c r="C23" s="62"/>
      <c r="D23" s="19">
        <f>+SUMIF('Bce. Gral. Acumulado'!$A$10:$A$81,'Balance Clasificado'!A23,'Bce. Gral. Acumulado'!$H$10:$H$81)-SUMIF('Bce. Gral. Acumulado'!$A$10:$A$81,'Balance Clasificado'!A23,'Bce. Gral. Acumulado'!$I$10:$I$81)</f>
        <v>0</v>
      </c>
      <c r="E23" s="66"/>
      <c r="F23" s="19">
        <v>209</v>
      </c>
      <c r="G23" s="19" t="s">
        <v>38</v>
      </c>
      <c r="I23" s="19">
        <f>-SUMIF('Bce. Gral. Acumulado'!$A$10:$A$81,'Balance Clasificado'!F23,'Bce. Gral. Acumulado'!$H$10:$H$81)+SUMIF('Bce. Gral. Acumulado'!$A$10:$A$81,'Balance Clasificado'!F23,'Bce. Gral. Acumulado'!$I$10:$I$81)</f>
        <v>0</v>
      </c>
    </row>
    <row r="24" spans="1:9" x14ac:dyDescent="0.2">
      <c r="A24" s="19">
        <v>110</v>
      </c>
      <c r="B24" s="19" t="s">
        <v>39</v>
      </c>
      <c r="C24" s="62"/>
      <c r="D24" s="19">
        <f>+SUMIF('Bce. Gral. Acumulado'!$A$10:$A$81,'Balance Clasificado'!A24,'Bce. Gral. Acumulado'!$H$10:$H$81)-SUMIF('Bce. Gral. Acumulado'!$A$10:$A$81,'Balance Clasificado'!A24,'Bce. Gral. Acumulado'!$I$10:$I$81)</f>
        <v>0</v>
      </c>
      <c r="E24" s="66"/>
      <c r="F24" s="19">
        <v>210</v>
      </c>
      <c r="G24" s="19" t="s">
        <v>40</v>
      </c>
      <c r="I24" s="19">
        <f>-SUMIF('Bce. Gral. Acumulado'!$A$10:$A$81,'Balance Clasificado'!F24,'Bce. Gral. Acumulado'!$H$10:$H$81)+SUMIF('Bce. Gral. Acumulado'!$A$10:$A$81,'Balance Clasificado'!F24,'Bce. Gral. Acumulado'!$I$10:$I$81)</f>
        <v>0</v>
      </c>
    </row>
    <row r="25" spans="1:9" x14ac:dyDescent="0.2">
      <c r="A25" s="19">
        <v>111</v>
      </c>
      <c r="B25" s="19" t="s">
        <v>41</v>
      </c>
      <c r="C25" s="62"/>
      <c r="D25" s="19">
        <f>+SUMIF('Bce. Gral. Acumulado'!$A$10:$A$81,'Balance Clasificado'!A25,'Bce. Gral. Acumulado'!$H$10:$H$81)-SUMIF('Bce. Gral. Acumulado'!$A$10:$A$81,'Balance Clasificado'!A25,'Bce. Gral. Acumulado'!$I$10:$I$81)</f>
        <v>0</v>
      </c>
      <c r="E25" s="66"/>
      <c r="F25" s="19">
        <v>211</v>
      </c>
      <c r="G25" s="19" t="s">
        <v>42</v>
      </c>
      <c r="I25" s="19">
        <f>-SUMIF('Bce. Gral. Acumulado'!$A$10:$A$81,'Balance Clasificado'!F25,'Bce. Gral. Acumulado'!$H$10:$H$81)+SUMIF('Bce. Gral. Acumulado'!$A$10:$A$81,'Balance Clasificado'!F25,'Bce. Gral. Acumulado'!$I$10:$I$81)</f>
        <v>0</v>
      </c>
    </row>
    <row r="26" spans="1:9" x14ac:dyDescent="0.2">
      <c r="A26" s="19">
        <v>112</v>
      </c>
      <c r="B26" s="19" t="s">
        <v>43</v>
      </c>
      <c r="C26" s="62"/>
      <c r="D26" s="19">
        <f>+SUMIF('Bce. Gral. Acumulado'!$A$10:$A$81,'Balance Clasificado'!A26,'Bce. Gral. Acumulado'!$H$10:$H$81)-SUMIF('Bce. Gral. Acumulado'!$A$10:$A$81,'Balance Clasificado'!A26,'Bce. Gral. Acumulado'!$I$10:$I$81)</f>
        <v>0</v>
      </c>
      <c r="E26" s="66"/>
      <c r="I26" s="19"/>
    </row>
    <row r="27" spans="1:9" x14ac:dyDescent="0.2">
      <c r="A27" s="19"/>
      <c r="B27" s="19"/>
      <c r="C27" s="62"/>
      <c r="D27" s="19"/>
      <c r="E27" s="66"/>
      <c r="I27" s="19"/>
    </row>
    <row r="28" spans="1:9" x14ac:dyDescent="0.2">
      <c r="A28" s="19"/>
      <c r="B28" s="19"/>
      <c r="C28" s="62"/>
      <c r="D28" s="19"/>
      <c r="E28" s="66"/>
      <c r="I28" s="19"/>
    </row>
    <row r="29" spans="1:9" x14ac:dyDescent="0.2">
      <c r="A29" s="19"/>
      <c r="B29" s="62" t="s">
        <v>44</v>
      </c>
      <c r="C29" s="67"/>
      <c r="D29" s="68">
        <f>SUM(D15:D26)</f>
        <v>630183</v>
      </c>
      <c r="E29" s="66"/>
      <c r="G29" s="62" t="s">
        <v>45</v>
      </c>
      <c r="H29" s="67"/>
      <c r="I29" s="68">
        <f>SUM(I15:I26)</f>
        <v>0</v>
      </c>
    </row>
    <row r="30" spans="1:9" x14ac:dyDescent="0.2">
      <c r="A30" s="19"/>
      <c r="B30" s="19"/>
      <c r="C30" s="62"/>
      <c r="D30" s="19"/>
      <c r="E30" s="66"/>
      <c r="I30" s="19"/>
    </row>
    <row r="31" spans="1:9" x14ac:dyDescent="0.2">
      <c r="A31" s="19"/>
      <c r="B31" s="62" t="s">
        <v>46</v>
      </c>
      <c r="C31" s="62"/>
      <c r="D31" s="19"/>
      <c r="E31" s="66"/>
      <c r="G31" s="62" t="s">
        <v>47</v>
      </c>
      <c r="I31" s="19"/>
    </row>
    <row r="32" spans="1:9" x14ac:dyDescent="0.2">
      <c r="A32" s="19"/>
      <c r="B32" s="19"/>
      <c r="C32" s="62"/>
      <c r="D32" s="19"/>
      <c r="E32" s="66"/>
      <c r="I32" s="19"/>
    </row>
    <row r="33" spans="1:9" x14ac:dyDescent="0.2">
      <c r="A33" s="19">
        <v>113</v>
      </c>
      <c r="B33" s="19" t="s">
        <v>48</v>
      </c>
      <c r="C33" s="62"/>
      <c r="D33" s="19">
        <f>+SUMIF('Bce. Gral. Acumulado'!$A$10:$A$81,'Balance Clasificado'!A33,'Bce. Gral. Acumulado'!$H$10:$H$81)-SUMIF('Bce. Gral. Acumulado'!$A$10:$A$81,'Balance Clasificado'!A33,'Bce. Gral. Acumulado'!$I$10:$I$81)</f>
        <v>0</v>
      </c>
      <c r="E33" s="66"/>
      <c r="F33" s="19">
        <v>212</v>
      </c>
      <c r="G33" s="19" t="s">
        <v>49</v>
      </c>
      <c r="I33" s="19">
        <f>-SUMIF('Bce. Gral. Acumulado'!$A$10:$A$81,'Balance Clasificado'!F33,'Bce. Gral. Acumulado'!$H$10:$H$81)+SUMIF('Bce. Gral. Acumulado'!$A$10:$A$81,'Balance Clasificado'!F33,'Bce. Gral. Acumulado'!$I$10:$I$81)</f>
        <v>0</v>
      </c>
    </row>
    <row r="34" spans="1:9" x14ac:dyDescent="0.2">
      <c r="A34" s="19">
        <v>114</v>
      </c>
      <c r="B34" s="18" t="s">
        <v>113</v>
      </c>
      <c r="D34" s="19">
        <f>+SUMIF('Bce. Gral. Acumulado'!$A$10:$A$81,'Balance Clasificado'!A34,'Bce. Gral. Acumulado'!$H$10:$H$81)-SUMIF('Bce. Gral. Acumulado'!$A$10:$A$81,'Balance Clasificado'!A34,'Bce. Gral. Acumulado'!$I$10:$I$81)</f>
        <v>0</v>
      </c>
      <c r="E34" s="66"/>
      <c r="F34" s="19">
        <v>213</v>
      </c>
      <c r="G34" s="19" t="s">
        <v>51</v>
      </c>
      <c r="I34" s="19">
        <f>-SUMIF('Bce. Gral. Acumulado'!$A$10:$A$81,'Balance Clasificado'!F34,'Bce. Gral. Acumulado'!$H$10:$H$81)+SUMIF('Bce. Gral. Acumulado'!$A$10:$A$81,'Balance Clasificado'!F34,'Bce. Gral. Acumulado'!$I$10:$I$81)</f>
        <v>0</v>
      </c>
    </row>
    <row r="35" spans="1:9" x14ac:dyDescent="0.2">
      <c r="A35" s="19">
        <v>115</v>
      </c>
      <c r="B35" s="19" t="s">
        <v>50</v>
      </c>
      <c r="C35" s="62"/>
      <c r="D35" s="19">
        <f>+SUMIF('Bce. Gral. Acumulado'!$A$10:$A$81,'Balance Clasificado'!A35,'Bce. Gral. Acumulado'!$H$10:$H$81)-SUMIF('Bce. Gral. Acumulado'!$A$10:$A$81,'Balance Clasificado'!A35,'Bce. Gral. Acumulado'!$I$10:$I$81)</f>
        <v>0</v>
      </c>
      <c r="E35" s="66"/>
      <c r="F35" s="19">
        <v>214</v>
      </c>
      <c r="G35" s="19" t="s">
        <v>53</v>
      </c>
      <c r="I35" s="19">
        <f>-SUMIF('Bce. Gral. Acumulado'!$A$10:$A$81,'Balance Clasificado'!F35,'Bce. Gral. Acumulado'!$H$10:$H$81)+SUMIF('Bce. Gral. Acumulado'!$A$10:$A$81,'Balance Clasificado'!F35,'Bce. Gral. Acumulado'!$I$10:$I$81)</f>
        <v>0</v>
      </c>
    </row>
    <row r="36" spans="1:9" x14ac:dyDescent="0.2">
      <c r="A36" s="19">
        <v>116</v>
      </c>
      <c r="B36" s="19" t="s">
        <v>52</v>
      </c>
      <c r="C36" s="62"/>
      <c r="D36" s="19">
        <f>+SUMIF('Bce. Gral. Acumulado'!$A$10:$A$81,'Balance Clasificado'!A36,'Bce. Gral. Acumulado'!$H$10:$H$81)-SUMIF('Bce. Gral. Acumulado'!$A$10:$A$81,'Balance Clasificado'!A36,'Bce. Gral. Acumulado'!$I$10:$I$81)</f>
        <v>0</v>
      </c>
      <c r="E36" s="66"/>
      <c r="F36" s="19">
        <v>215</v>
      </c>
      <c r="G36" s="19" t="s">
        <v>55</v>
      </c>
      <c r="I36" s="19">
        <f>-SUMIF('Bce. Gral. Acumulado'!$A$10:$A$81,'Balance Clasificado'!F36,'Bce. Gral. Acumulado'!$H$10:$H$81)+SUMIF('Bce. Gral. Acumulado'!$A$10:$A$81,'Balance Clasificado'!F36,'Bce. Gral. Acumulado'!$I$10:$I$81)</f>
        <v>0</v>
      </c>
    </row>
    <row r="37" spans="1:9" x14ac:dyDescent="0.2">
      <c r="A37" s="19">
        <v>117</v>
      </c>
      <c r="B37" s="19" t="s">
        <v>54</v>
      </c>
      <c r="C37" s="62"/>
      <c r="D37" s="19">
        <f>+SUMIF('Bce. Gral. Acumulado'!$A$10:$A$81,'Balance Clasificado'!A37,'Bce. Gral. Acumulado'!$H$10:$H$81)-SUMIF('Bce. Gral. Acumulado'!$A$10:$A$81,'Balance Clasificado'!A37,'Bce. Gral. Acumulado'!$I$10:$I$81)</f>
        <v>0</v>
      </c>
      <c r="E37" s="66"/>
      <c r="F37" s="19">
        <v>216</v>
      </c>
      <c r="G37" s="19" t="s">
        <v>57</v>
      </c>
      <c r="I37" s="19">
        <f>-SUMIF('Bce. Gral. Acumulado'!$A$10:$A$81,'Balance Clasificado'!F37,'Bce. Gral. Acumulado'!$H$10:$H$81)+SUMIF('Bce. Gral. Acumulado'!$A$10:$A$81,'Balance Clasificado'!F37,'Bce. Gral. Acumulado'!$I$10:$I$81)</f>
        <v>0</v>
      </c>
    </row>
    <row r="38" spans="1:9" x14ac:dyDescent="0.2">
      <c r="A38" s="19">
        <v>118</v>
      </c>
      <c r="B38" s="19" t="s">
        <v>56</v>
      </c>
      <c r="C38" s="62"/>
      <c r="D38" s="19">
        <f>+SUMIF('Bce. Gral. Acumulado'!$A$10:$A$81,'Balance Clasificado'!A38,'Bce. Gral. Acumulado'!$H$10:$H$81)-SUMIF('Bce. Gral. Acumulado'!$A$10:$A$81,'Balance Clasificado'!A38,'Bce. Gral. Acumulado'!$I$10:$I$81)</f>
        <v>0</v>
      </c>
      <c r="E38" s="66"/>
      <c r="I38" s="19"/>
    </row>
    <row r="39" spans="1:9" x14ac:dyDescent="0.2">
      <c r="A39" s="19"/>
      <c r="B39" s="19"/>
      <c r="C39" s="62"/>
      <c r="D39" s="19"/>
      <c r="E39" s="66"/>
      <c r="I39" s="19"/>
    </row>
    <row r="40" spans="1:9" x14ac:dyDescent="0.2">
      <c r="A40" s="19"/>
      <c r="B40" s="19"/>
      <c r="C40" s="62"/>
      <c r="D40" s="19"/>
      <c r="E40" s="66"/>
      <c r="I40" s="19"/>
    </row>
    <row r="41" spans="1:9" x14ac:dyDescent="0.2">
      <c r="A41" s="19"/>
      <c r="B41" s="62" t="s">
        <v>58</v>
      </c>
      <c r="C41" s="67"/>
      <c r="D41" s="68">
        <f>SUM(D33:D40)</f>
        <v>0</v>
      </c>
      <c r="E41" s="66"/>
      <c r="G41" s="62" t="s">
        <v>59</v>
      </c>
      <c r="H41" s="67"/>
      <c r="I41" s="68">
        <f>SUM(I33:I40)</f>
        <v>0</v>
      </c>
    </row>
    <row r="42" spans="1:9" x14ac:dyDescent="0.2">
      <c r="A42" s="19"/>
      <c r="B42" s="19"/>
      <c r="C42" s="62"/>
      <c r="D42" s="19"/>
      <c r="E42" s="66"/>
      <c r="G42" s="62"/>
      <c r="H42" s="67"/>
      <c r="I42" s="62"/>
    </row>
    <row r="43" spans="1:9" x14ac:dyDescent="0.2">
      <c r="A43" s="19"/>
      <c r="B43" s="62" t="s">
        <v>60</v>
      </c>
      <c r="C43" s="62"/>
      <c r="D43" s="19"/>
      <c r="E43" s="66"/>
      <c r="G43" s="62" t="s">
        <v>61</v>
      </c>
      <c r="I43" s="19"/>
    </row>
    <row r="44" spans="1:9" x14ac:dyDescent="0.2">
      <c r="A44" s="19"/>
      <c r="B44" s="19"/>
      <c r="C44" s="62"/>
      <c r="D44" s="19"/>
      <c r="E44" s="66"/>
      <c r="I44" s="19"/>
    </row>
    <row r="45" spans="1:9" x14ac:dyDescent="0.2">
      <c r="A45" s="19">
        <v>119</v>
      </c>
      <c r="B45" s="69" t="s">
        <v>62</v>
      </c>
      <c r="C45" s="62"/>
      <c r="D45" s="19">
        <f>+SUMIF('Bce. Gral. Acumulado'!$A$10:$A$81,'Balance Clasificado'!A45,'Bce. Gral. Acumulado'!$H$10:$H$81)-SUMIF('Bce. Gral. Acumulado'!$A$10:$A$81,'Balance Clasificado'!A45,'Bce. Gral. Acumulado'!$I$10:$I$81)</f>
        <v>0</v>
      </c>
      <c r="E45" s="66"/>
      <c r="F45" s="19">
        <v>217</v>
      </c>
      <c r="G45" s="19" t="s">
        <v>63</v>
      </c>
      <c r="I45" s="19">
        <f>-SUMIF('Bce. Gral. Acumulado'!$A$10:$A$81,'Balance Clasificado'!F45,'Bce. Gral. Acumulado'!$H$10:$H$81)+SUMIF('Bce. Gral. Acumulado'!$A$10:$A$81,'Balance Clasificado'!F45,'Bce. Gral. Acumulado'!$I$10:$I$81)</f>
        <v>0</v>
      </c>
    </row>
    <row r="46" spans="1:9" x14ac:dyDescent="0.2">
      <c r="A46" s="19">
        <v>120</v>
      </c>
      <c r="B46" s="69" t="s">
        <v>64</v>
      </c>
      <c r="C46" s="62"/>
      <c r="D46" s="19">
        <f>+SUMIF('Bce. Gral. Acumulado'!$A$10:$A$81,'Balance Clasificado'!A46,'Bce. Gral. Acumulado'!$H$10:$H$81)-SUMIF('Bce. Gral. Acumulado'!$A$10:$A$81,'Balance Clasificado'!A46,'Bce. Gral. Acumulado'!$I$10:$I$81)</f>
        <v>0</v>
      </c>
      <c r="E46" s="66"/>
      <c r="F46" s="19">
        <v>218</v>
      </c>
      <c r="G46" s="19" t="s">
        <v>65</v>
      </c>
      <c r="I46" s="19">
        <f>-SUMIF('Bce. Gral. Acumulado'!$A$10:$A$81,'Balance Clasificado'!F46,'Bce. Gral. Acumulado'!$H$10:$H$81)+SUMIF('Bce. Gral. Acumulado'!$A$10:$A$81,'Balance Clasificado'!F46,'Bce. Gral. Acumulado'!$I$10:$I$81)</f>
        <v>0</v>
      </c>
    </row>
    <row r="47" spans="1:9" x14ac:dyDescent="0.2">
      <c r="A47" s="19">
        <v>121</v>
      </c>
      <c r="B47" s="19" t="s">
        <v>66</v>
      </c>
      <c r="C47" s="62"/>
      <c r="D47" s="19">
        <f>+SUMIF('Bce. Gral. Acumulado'!$A$10:$A$81,'Balance Clasificado'!A47,'Bce. Gral. Acumulado'!$H$10:$H$81)-SUMIF('Bce. Gral. Acumulado'!$A$10:$A$81,'Balance Clasificado'!A47,'Bce. Gral. Acumulado'!$I$10:$I$81)</f>
        <v>0</v>
      </c>
      <c r="E47" s="66"/>
      <c r="F47" s="19">
        <v>219</v>
      </c>
      <c r="G47" s="19" t="s">
        <v>67</v>
      </c>
      <c r="I47" s="19">
        <f>-SUMIF('Bce. Gral. Acumulado'!$A$10:$A$81,'Balance Clasificado'!F47,'Bce. Gral. Acumulado'!$H$10:$H$81)+SUMIF('Bce. Gral. Acumulado'!$A$10:$A$81,'Balance Clasificado'!F47,'Bce. Gral. Acumulado'!$I$10:$I$81)</f>
        <v>0</v>
      </c>
    </row>
    <row r="48" spans="1:9" x14ac:dyDescent="0.2">
      <c r="A48" s="19">
        <v>122</v>
      </c>
      <c r="B48" s="19" t="s">
        <v>68</v>
      </c>
      <c r="C48" s="62"/>
      <c r="D48" s="19">
        <f>+SUMIF('Bce. Gral. Acumulado'!$A$10:$A$81,'Balance Clasificado'!A48,'Bce. Gral. Acumulado'!$H$10:$H$81)-SUMIF('Bce. Gral. Acumulado'!$A$10:$A$81,'Balance Clasificado'!A48,'Bce. Gral. Acumulado'!$I$10:$I$81)</f>
        <v>0</v>
      </c>
      <c r="E48" s="66"/>
      <c r="F48" s="19">
        <v>220</v>
      </c>
      <c r="G48" s="19" t="s">
        <v>96</v>
      </c>
      <c r="I48" s="19">
        <f>-SUMIF('Bce. Gral. Acumulado'!$A$10:$A$81,'Balance Clasificado'!F48,'Bce. Gral. Acumulado'!$H$10:$H$81)+SUMIF('Bce. Gral. Acumulado'!$A$10:$A$81,'Balance Clasificado'!F48,'Bce. Gral. Acumulado'!$I$10:$I$81)</f>
        <v>0</v>
      </c>
    </row>
    <row r="49" spans="1:11" x14ac:dyDescent="0.2">
      <c r="A49" s="19">
        <v>123</v>
      </c>
      <c r="B49" s="19" t="s">
        <v>69</v>
      </c>
      <c r="C49" s="62"/>
      <c r="D49" s="19">
        <f>+SUMIF('Bce. Gral. Acumulado'!$A$10:$A$81,'Balance Clasificado'!A49,'Bce. Gral. Acumulado'!$H$10:$H$81)-SUMIF('Bce. Gral. Acumulado'!$A$10:$A$81,'Balance Clasificado'!A49,'Bce. Gral. Acumulado'!$I$10:$I$81)</f>
        <v>0</v>
      </c>
      <c r="E49" s="66"/>
      <c r="F49" s="19">
        <v>221</v>
      </c>
      <c r="G49" s="19" t="s">
        <v>70</v>
      </c>
      <c r="I49" s="19">
        <f>-SUMIF('Bce. Gral. Acumulado'!$A$10:$A$81,'Balance Clasificado'!F49,'Bce. Gral. Acumulado'!$H$10:$H$81)+SUMIF('Bce. Gral. Acumulado'!$A$10:$A$81,'Balance Clasificado'!F49,'Bce. Gral. Acumulado'!$I$10:$I$81)</f>
        <v>0</v>
      </c>
    </row>
    <row r="50" spans="1:11" ht="15.75" x14ac:dyDescent="0.25">
      <c r="A50" s="19">
        <v>124</v>
      </c>
      <c r="B50" s="19" t="s">
        <v>71</v>
      </c>
      <c r="C50" s="62"/>
      <c r="D50" s="19">
        <f>+SUMIF('Bce. Gral. Acumulado'!$A$10:$A$81,'Balance Clasificado'!A50,'Bce. Gral. Acumulado'!$H$10:$H$81)-SUMIF('Bce. Gral. Acumulado'!$A$10:$A$81,'Balance Clasificado'!A50,'Bce. Gral. Acumulado'!$I$10:$I$81)</f>
        <v>0</v>
      </c>
      <c r="E50" s="66"/>
      <c r="G50" s="62" t="s">
        <v>99</v>
      </c>
      <c r="H50" s="70"/>
      <c r="I50" s="19">
        <f>+'Bce. Gral. Acumulado'!J82-'Bce. Gral. Acumulado'!K82</f>
        <v>630183</v>
      </c>
    </row>
    <row r="51" spans="1:11" x14ac:dyDescent="0.2">
      <c r="A51" s="19"/>
      <c r="B51" s="69"/>
      <c r="C51" s="62"/>
      <c r="D51" s="19"/>
      <c r="E51" s="66"/>
      <c r="I51" s="19"/>
    </row>
    <row r="52" spans="1:11" x14ac:dyDescent="0.2">
      <c r="A52" s="19"/>
      <c r="B52" s="62" t="s">
        <v>72</v>
      </c>
      <c r="C52" s="67"/>
      <c r="D52" s="68">
        <f>SUM(D45:D50)</f>
        <v>0</v>
      </c>
      <c r="E52" s="66"/>
      <c r="G52" s="62" t="s">
        <v>73</v>
      </c>
      <c r="H52" s="67"/>
      <c r="I52" s="68">
        <f>SUM(I45:I50)</f>
        <v>630183</v>
      </c>
    </row>
    <row r="53" spans="1:11" x14ac:dyDescent="0.2">
      <c r="A53" s="19"/>
      <c r="B53" s="19"/>
      <c r="C53" s="62"/>
      <c r="D53" s="19"/>
      <c r="E53" s="66"/>
      <c r="I53" s="19"/>
    </row>
    <row r="54" spans="1:11" ht="13.5" thickBot="1" x14ac:dyDescent="0.25">
      <c r="A54" s="19"/>
      <c r="B54" s="71" t="s">
        <v>74</v>
      </c>
      <c r="C54" s="71"/>
      <c r="D54" s="71">
        <f>D52+D41+D29</f>
        <v>630183</v>
      </c>
      <c r="E54" s="66"/>
      <c r="G54" s="71" t="s">
        <v>75</v>
      </c>
      <c r="H54" s="71"/>
      <c r="I54" s="71">
        <f>SUM(I29+I41+I52)</f>
        <v>630183</v>
      </c>
      <c r="J54" s="72">
        <f>+I54-D54</f>
        <v>0</v>
      </c>
      <c r="K54" s="19"/>
    </row>
    <row r="55" spans="1:11" ht="13.5" thickTop="1" x14ac:dyDescent="0.2">
      <c r="E55" s="66"/>
      <c r="I55" s="73" t="str">
        <f>+IF(D54-I54&lt;&gt;0,"ERROR","  ")</f>
        <v xml:space="preserve">  </v>
      </c>
    </row>
    <row r="56" spans="1:11" x14ac:dyDescent="0.2">
      <c r="E56" s="66"/>
    </row>
    <row r="57" spans="1:11" x14ac:dyDescent="0.2">
      <c r="B57" s="74"/>
      <c r="C57" s="74"/>
      <c r="D57" s="74"/>
      <c r="E57" s="74"/>
      <c r="F57" s="74"/>
      <c r="G57" s="74"/>
    </row>
    <row r="58" spans="1:11" x14ac:dyDescent="0.2">
      <c r="B58" s="74"/>
      <c r="C58" s="74"/>
      <c r="D58" s="74"/>
      <c r="E58" s="74"/>
      <c r="F58" s="74"/>
      <c r="G58" s="74"/>
    </row>
    <row r="59" spans="1:11" x14ac:dyDescent="0.2">
      <c r="B59" s="12"/>
      <c r="C59" s="12"/>
      <c r="D59" s="12"/>
      <c r="E59" s="12"/>
      <c r="F59" s="12"/>
      <c r="G59" s="12"/>
      <c r="H59" s="75"/>
    </row>
    <row r="60" spans="1:11" x14ac:dyDescent="0.2">
      <c r="B60" s="12"/>
      <c r="C60" s="12"/>
      <c r="D60" s="12"/>
      <c r="E60" s="12"/>
      <c r="F60" s="12"/>
      <c r="G60" s="12"/>
      <c r="H60" s="75"/>
    </row>
    <row r="61" spans="1:11" x14ac:dyDescent="0.2">
      <c r="B61" s="12"/>
      <c r="C61" s="12"/>
      <c r="D61" s="12"/>
      <c r="E61" s="12"/>
      <c r="F61" s="12"/>
      <c r="G61" s="12"/>
      <c r="H61" s="75"/>
    </row>
    <row r="62" spans="1:11" x14ac:dyDescent="0.2">
      <c r="B62" s="13"/>
      <c r="C62" s="13"/>
      <c r="D62" s="12"/>
      <c r="E62" s="12"/>
      <c r="F62" s="93"/>
      <c r="G62" s="93"/>
      <c r="H62" s="75"/>
    </row>
    <row r="63" spans="1:11" x14ac:dyDescent="0.2">
      <c r="B63" s="94" t="s">
        <v>97</v>
      </c>
      <c r="C63" s="94"/>
      <c r="D63" s="12"/>
      <c r="E63" s="12"/>
      <c r="F63" s="94" t="s">
        <v>98</v>
      </c>
      <c r="G63" s="94"/>
      <c r="H63" s="75"/>
    </row>
    <row r="64" spans="1:11" x14ac:dyDescent="0.2">
      <c r="E64" s="66"/>
      <c r="G64" s="76"/>
      <c r="H64" s="75"/>
    </row>
    <row r="65" spans="1:8" x14ac:dyDescent="0.2">
      <c r="E65" s="66"/>
      <c r="G65" s="76"/>
      <c r="H65" s="75"/>
    </row>
    <row r="66" spans="1:8" x14ac:dyDescent="0.2">
      <c r="E66" s="66"/>
      <c r="G66" s="76"/>
      <c r="H66" s="75"/>
    </row>
    <row r="67" spans="1:8" x14ac:dyDescent="0.2">
      <c r="E67" s="66"/>
      <c r="G67" s="76"/>
      <c r="H67" s="75"/>
    </row>
    <row r="68" spans="1:8" x14ac:dyDescent="0.2">
      <c r="E68" s="66"/>
      <c r="G68" s="76"/>
      <c r="H68" s="75"/>
    </row>
    <row r="69" spans="1:8" x14ac:dyDescent="0.2">
      <c r="E69" s="66"/>
      <c r="G69" s="76"/>
      <c r="H69" s="75"/>
    </row>
    <row r="70" spans="1:8" x14ac:dyDescent="0.2">
      <c r="E70" s="66"/>
      <c r="F70" s="66"/>
      <c r="G70" s="76"/>
      <c r="H70" s="75"/>
    </row>
    <row r="71" spans="1:8" x14ac:dyDescent="0.2">
      <c r="A71" s="77"/>
      <c r="E71" s="66"/>
      <c r="F71" s="66"/>
      <c r="G71" s="76"/>
      <c r="H71" s="75"/>
    </row>
    <row r="72" spans="1:8" x14ac:dyDescent="0.2">
      <c r="A72" s="77"/>
      <c r="E72" s="66"/>
      <c r="F72" s="66"/>
      <c r="G72" s="76"/>
      <c r="H72" s="75"/>
    </row>
    <row r="73" spans="1:8" x14ac:dyDescent="0.2">
      <c r="A73" s="77"/>
      <c r="E73" s="66"/>
      <c r="F73" s="66"/>
      <c r="G73" s="76"/>
      <c r="H73" s="75"/>
    </row>
    <row r="74" spans="1:8" x14ac:dyDescent="0.2">
      <c r="G74" s="76"/>
      <c r="H74" s="75"/>
    </row>
    <row r="75" spans="1:8" x14ac:dyDescent="0.2">
      <c r="G75" s="76"/>
      <c r="H75" s="75"/>
    </row>
    <row r="76" spans="1:8" x14ac:dyDescent="0.2">
      <c r="G76" s="76"/>
      <c r="H76" s="75"/>
    </row>
  </sheetData>
  <mergeCells count="6">
    <mergeCell ref="B8:I8"/>
    <mergeCell ref="A9:I9"/>
    <mergeCell ref="A10:I10"/>
    <mergeCell ref="F62:G62"/>
    <mergeCell ref="B63:C63"/>
    <mergeCell ref="F63:G63"/>
  </mergeCells>
  <printOptions horizontalCentered="1"/>
  <pageMargins left="0.19685039370078741" right="0.19685039370078741" top="0.78740157480314965" bottom="0.98425196850393704" header="0" footer="0"/>
  <pageSetup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I56"/>
  <sheetViews>
    <sheetView topLeftCell="A20" workbookViewId="0">
      <selection activeCell="F44" sqref="F44"/>
    </sheetView>
  </sheetViews>
  <sheetFormatPr baseColWidth="10" defaultColWidth="11.42578125" defaultRowHeight="12.75" x14ac:dyDescent="0.2"/>
  <cols>
    <col min="1" max="1" width="5.85546875" style="18" customWidth="1"/>
    <col min="2" max="2" width="7.5703125" style="18" customWidth="1"/>
    <col min="3" max="3" width="21.85546875" style="18" customWidth="1"/>
    <col min="4" max="4" width="19.140625" style="18" customWidth="1"/>
    <col min="5" max="5" width="4.7109375" style="60" customWidth="1"/>
    <col min="6" max="6" width="14.7109375" style="63" customWidth="1"/>
    <col min="7" max="7" width="7.5703125" style="19" customWidth="1"/>
    <col min="8" max="8" width="17.140625" style="19" customWidth="1"/>
    <col min="9" max="9" width="11.42578125" style="19"/>
    <col min="10" max="16384" width="11.42578125" style="18"/>
  </cols>
  <sheetData>
    <row r="1" spans="2:9" ht="15" customHeight="1" x14ac:dyDescent="0.2">
      <c r="B1" s="60" t="str">
        <f>+'Bce. Gral. Acumulado'!A1</f>
        <v>ONG TU ME AYUDAS A CRECER</v>
      </c>
      <c r="C1" s="78"/>
      <c r="D1" s="78"/>
      <c r="E1" s="61"/>
    </row>
    <row r="2" spans="2:9" ht="11.25" customHeight="1" x14ac:dyDescent="0.2">
      <c r="B2" s="60" t="str">
        <f>+'Bce. Gral. Acumulado'!A2</f>
        <v>RUT: 65.157.994-5</v>
      </c>
      <c r="C2" s="78"/>
      <c r="D2" s="78"/>
      <c r="E2" s="61"/>
    </row>
    <row r="3" spans="2:9" ht="11.25" customHeight="1" x14ac:dyDescent="0.2">
      <c r="B3" s="60"/>
      <c r="C3" s="78"/>
      <c r="D3" s="78"/>
      <c r="E3" s="61"/>
    </row>
    <row r="4" spans="2:9" ht="11.25" customHeight="1" x14ac:dyDescent="0.2">
      <c r="B4" s="65"/>
      <c r="C4" s="78"/>
      <c r="D4" s="78"/>
      <c r="E4" s="61"/>
    </row>
    <row r="5" spans="2:9" ht="11.25" customHeight="1" x14ac:dyDescent="0.2">
      <c r="B5" s="65"/>
      <c r="C5" s="78"/>
      <c r="D5" s="78"/>
      <c r="E5" s="61"/>
    </row>
    <row r="8" spans="2:9" ht="15" customHeight="1" x14ac:dyDescent="0.2">
      <c r="B8" s="95" t="s">
        <v>76</v>
      </c>
      <c r="C8" s="95"/>
      <c r="D8" s="95"/>
      <c r="E8" s="95"/>
      <c r="F8" s="95"/>
      <c r="G8" s="95"/>
      <c r="H8" s="79"/>
      <c r="I8" s="79"/>
    </row>
    <row r="9" spans="2:9" ht="15" customHeight="1" x14ac:dyDescent="0.2">
      <c r="B9" s="99" t="str">
        <f>+'Bce. Gral. Acumulado'!A6</f>
        <v>ENTRE EL 01 DE ENERO DE 2022 Y EL 31 DE DICIEMBRE 2022</v>
      </c>
      <c r="C9" s="99"/>
      <c r="D9" s="99"/>
      <c r="E9" s="99"/>
      <c r="F9" s="99"/>
      <c r="G9" s="99"/>
      <c r="H9" s="60"/>
      <c r="I9" s="60"/>
    </row>
    <row r="10" spans="2:9" x14ac:dyDescent="0.2">
      <c r="C10" s="80"/>
      <c r="D10" s="80"/>
      <c r="E10" s="81"/>
      <c r="F10" s="82"/>
      <c r="G10" s="83"/>
      <c r="H10" s="83"/>
      <c r="I10" s="84"/>
    </row>
    <row r="11" spans="2:9" x14ac:dyDescent="0.2">
      <c r="C11" s="80"/>
      <c r="D11" s="80"/>
      <c r="E11" s="81"/>
      <c r="F11" s="82"/>
      <c r="G11" s="83"/>
      <c r="H11" s="83"/>
      <c r="I11" s="84"/>
    </row>
    <row r="12" spans="2:9" x14ac:dyDescent="0.2">
      <c r="F12" s="85"/>
      <c r="I12" s="62"/>
    </row>
    <row r="13" spans="2:9" x14ac:dyDescent="0.2">
      <c r="B13" s="18">
        <v>300</v>
      </c>
      <c r="C13" s="18" t="s">
        <v>222</v>
      </c>
      <c r="F13" s="19">
        <f>+SUMIF('Bce. Gral. Acumulado'!$A$10:$A$80,'Estado de Resultado'!B13,'Bce. Gral. Acumulado'!$L$10:$L$80)</f>
        <v>11783588</v>
      </c>
      <c r="I13" s="62"/>
    </row>
    <row r="14" spans="2:9" x14ac:dyDescent="0.2">
      <c r="B14" s="18">
        <v>400</v>
      </c>
      <c r="C14" s="18" t="s">
        <v>77</v>
      </c>
      <c r="F14" s="19">
        <f>+SUMIF('Bce. Gral. Acumulado'!$A$10:$A$80,'Estado de Resultado'!B14,'Bce. Gral. Acumulado'!$L$10:$L$80)</f>
        <v>0</v>
      </c>
      <c r="I14" s="62"/>
    </row>
    <row r="15" spans="2:9" x14ac:dyDescent="0.2">
      <c r="B15" s="18">
        <v>500</v>
      </c>
      <c r="C15" s="18" t="s">
        <v>78</v>
      </c>
      <c r="F15" s="19">
        <f>+SUMIF('Bce. Gral. Acumulado'!$A$10:$A$80,'Estado de Resultado'!B15,'Bce. Gral. Acumulado'!$L$10:$L$80)</f>
        <v>0</v>
      </c>
      <c r="I15" s="62"/>
    </row>
    <row r="16" spans="2:9" x14ac:dyDescent="0.2">
      <c r="F16" s="19"/>
      <c r="I16" s="62"/>
    </row>
    <row r="17" spans="2:9" x14ac:dyDescent="0.2">
      <c r="C17" s="60" t="s">
        <v>79</v>
      </c>
      <c r="D17" s="60"/>
      <c r="F17" s="86">
        <f>SUM(F13:F16)</f>
        <v>11783588</v>
      </c>
      <c r="I17" s="62"/>
    </row>
    <row r="18" spans="2:9" x14ac:dyDescent="0.2">
      <c r="C18" s="60"/>
      <c r="D18" s="60"/>
      <c r="F18" s="19"/>
      <c r="I18" s="62"/>
    </row>
    <row r="19" spans="2:9" x14ac:dyDescent="0.2">
      <c r="B19" s="18">
        <v>600</v>
      </c>
      <c r="C19" s="18" t="s">
        <v>95</v>
      </c>
      <c r="F19" s="19">
        <f>+SUMIF('Bce. Gral. Acumulado'!$A$10:$A$80,'Estado de Resultado'!B19,'Bce. Gral. Acumulado'!$L$10:$L$80)</f>
        <v>0</v>
      </c>
      <c r="I19" s="62"/>
    </row>
    <row r="20" spans="2:9" x14ac:dyDescent="0.2">
      <c r="B20" s="18">
        <v>700</v>
      </c>
      <c r="C20" s="18" t="s">
        <v>80</v>
      </c>
      <c r="F20" s="19">
        <f>+SUMIF('Bce. Gral. Acumulado'!$A$10:$A$80,'Estado de Resultado'!B20,'Bce. Gral. Acumulado'!$L$10:$L$80)</f>
        <v>-11153405</v>
      </c>
      <c r="I20" s="62"/>
    </row>
    <row r="21" spans="2:9" x14ac:dyDescent="0.2">
      <c r="F21" s="19"/>
      <c r="I21" s="62"/>
    </row>
    <row r="22" spans="2:9" x14ac:dyDescent="0.2">
      <c r="C22" s="60" t="s">
        <v>81</v>
      </c>
      <c r="D22" s="60"/>
      <c r="E22" s="87"/>
      <c r="F22" s="86">
        <f>SUM(F17:F21)</f>
        <v>630183</v>
      </c>
      <c r="I22" s="62"/>
    </row>
    <row r="23" spans="2:9" x14ac:dyDescent="0.2">
      <c r="F23" s="19"/>
      <c r="I23" s="62"/>
    </row>
    <row r="24" spans="2:9" x14ac:dyDescent="0.2">
      <c r="B24" s="18">
        <v>301</v>
      </c>
      <c r="C24" s="18" t="s">
        <v>82</v>
      </c>
      <c r="F24" s="19">
        <f>+SUMIF('Bce. Gral. Acumulado'!$A$10:$A$80,'Estado de Resultado'!B24,'Bce. Gral. Acumulado'!$L$10:$L$80)</f>
        <v>0</v>
      </c>
      <c r="I24" s="62"/>
    </row>
    <row r="25" spans="2:9" x14ac:dyDescent="0.2">
      <c r="B25" s="18">
        <v>302</v>
      </c>
      <c r="C25" s="18" t="s">
        <v>83</v>
      </c>
      <c r="F25" s="19">
        <f>+SUMIF('Bce. Gral. Acumulado'!$A$10:$A$80,'Estado de Resultado'!B25,'Bce. Gral. Acumulado'!$L$10:$L$80)</f>
        <v>0</v>
      </c>
    </row>
    <row r="26" spans="2:9" x14ac:dyDescent="0.2">
      <c r="B26" s="18">
        <v>303</v>
      </c>
      <c r="C26" s="18" t="s">
        <v>84</v>
      </c>
      <c r="F26" s="19">
        <f>+SUMIF('Bce. Gral. Acumulado'!$A$10:$A$80,'Estado de Resultado'!B26,'Bce. Gral. Acumulado'!$L$10:$L$80)</f>
        <v>0</v>
      </c>
    </row>
    <row r="27" spans="2:9" x14ac:dyDescent="0.2">
      <c r="B27" s="18">
        <v>701</v>
      </c>
      <c r="C27" s="18" t="s">
        <v>101</v>
      </c>
      <c r="F27" s="19">
        <f>+SUMIF('Bce. Gral. Acumulado'!$A$10:$A$80,'Estado de Resultado'!B27,'Bce. Gral. Acumulado'!$L$10:$L$80)</f>
        <v>0</v>
      </c>
    </row>
    <row r="28" spans="2:9" x14ac:dyDescent="0.2">
      <c r="B28" s="18">
        <v>702</v>
      </c>
      <c r="C28" s="18" t="s">
        <v>85</v>
      </c>
      <c r="F28" s="19">
        <f>+SUMIF('Bce. Gral. Acumulado'!$A$10:$A$80,'Estado de Resultado'!B28,'Bce. Gral. Acumulado'!$L$10:$L$80)</f>
        <v>0</v>
      </c>
    </row>
    <row r="29" spans="2:9" x14ac:dyDescent="0.2">
      <c r="B29" s="18">
        <v>703</v>
      </c>
      <c r="C29" s="18" t="s">
        <v>86</v>
      </c>
      <c r="F29" s="19">
        <f>+SUMIF('Bce. Gral. Acumulado'!$A$10:$A$80,'Estado de Resultado'!B29,'Bce. Gral. Acumulado'!$L$10:$L$80)</f>
        <v>0</v>
      </c>
    </row>
    <row r="30" spans="2:9" x14ac:dyDescent="0.2">
      <c r="B30" s="18">
        <v>704</v>
      </c>
      <c r="C30" s="18" t="s">
        <v>87</v>
      </c>
      <c r="F30" s="19">
        <f>+SUMIF('Bce. Gral. Acumulado'!$A$10:$A$80,'Estado de Resultado'!B30,'Bce. Gral. Acumulado'!$L$10:$L$80)</f>
        <v>0</v>
      </c>
    </row>
    <row r="31" spans="2:9" x14ac:dyDescent="0.2">
      <c r="F31" s="19"/>
    </row>
    <row r="32" spans="2:9" x14ac:dyDescent="0.2">
      <c r="C32" s="60" t="s">
        <v>88</v>
      </c>
      <c r="D32" s="60"/>
      <c r="E32" s="87"/>
      <c r="F32" s="62">
        <f>SUM(F24:F31)</f>
        <v>0</v>
      </c>
    </row>
    <row r="33" spans="1:9" x14ac:dyDescent="0.2">
      <c r="F33" s="19"/>
    </row>
    <row r="34" spans="1:9" x14ac:dyDescent="0.2">
      <c r="C34" s="60" t="s">
        <v>89</v>
      </c>
      <c r="D34" s="60"/>
      <c r="F34" s="62">
        <f>F32+F22</f>
        <v>630183</v>
      </c>
    </row>
    <row r="35" spans="1:9" x14ac:dyDescent="0.2">
      <c r="C35" s="60"/>
      <c r="D35" s="60"/>
      <c r="F35" s="62"/>
    </row>
    <row r="36" spans="1:9" x14ac:dyDescent="0.2">
      <c r="B36" s="18">
        <v>705</v>
      </c>
      <c r="C36" s="18" t="s">
        <v>90</v>
      </c>
      <c r="F36" s="19">
        <f>+SUMIF('Bce. Gral. Acumulado'!$A$10:$A$80,'Estado de Resultado'!B36,'Bce. Gral. Acumulado'!$L$10:$L$80)</f>
        <v>0</v>
      </c>
    </row>
    <row r="37" spans="1:9" x14ac:dyDescent="0.2">
      <c r="F37" s="19"/>
    </row>
    <row r="38" spans="1:9" ht="13.5" thickBot="1" x14ac:dyDescent="0.25">
      <c r="C38" s="88" t="s">
        <v>91</v>
      </c>
      <c r="D38" s="88"/>
      <c r="E38" s="89"/>
      <c r="F38" s="71">
        <f>SUM(F34:F37)</f>
        <v>630183</v>
      </c>
    </row>
    <row r="39" spans="1:9" ht="13.5" thickTop="1" x14ac:dyDescent="0.2">
      <c r="F39" s="19">
        <f>+F38-'Balance Clasificado'!I50</f>
        <v>0</v>
      </c>
    </row>
    <row r="42" spans="1:9" x14ac:dyDescent="0.2">
      <c r="A42" s="74"/>
      <c r="B42" s="74"/>
      <c r="C42" s="74"/>
      <c r="D42" s="74"/>
      <c r="E42" s="74"/>
      <c r="F42" s="74"/>
      <c r="G42" s="74"/>
    </row>
    <row r="43" spans="1:9" x14ac:dyDescent="0.2">
      <c r="A43" s="74"/>
      <c r="B43" s="74"/>
      <c r="C43" s="74"/>
      <c r="D43" s="74"/>
      <c r="E43" s="74"/>
      <c r="F43" s="74"/>
      <c r="G43" s="74"/>
    </row>
    <row r="44" spans="1:9" x14ac:dyDescent="0.2">
      <c r="A44" s="12"/>
      <c r="B44" s="12"/>
      <c r="C44" s="12"/>
      <c r="D44" s="12"/>
      <c r="E44" s="12"/>
      <c r="F44" s="12"/>
      <c r="G44" s="12"/>
    </row>
    <row r="45" spans="1:9" x14ac:dyDescent="0.2">
      <c r="A45" s="12"/>
      <c r="B45" s="12"/>
      <c r="C45" s="12"/>
      <c r="D45" s="12"/>
      <c r="E45" s="12"/>
      <c r="F45" s="12"/>
      <c r="G45" s="12"/>
    </row>
    <row r="46" spans="1:9" x14ac:dyDescent="0.2">
      <c r="A46" s="12"/>
      <c r="B46" s="12"/>
      <c r="C46" s="12"/>
      <c r="D46" s="12"/>
      <c r="E46" s="12"/>
      <c r="F46" s="12"/>
      <c r="G46" s="12"/>
      <c r="H46" s="76"/>
      <c r="I46" s="90"/>
    </row>
    <row r="47" spans="1:9" x14ac:dyDescent="0.2">
      <c r="A47" s="12"/>
      <c r="B47" s="12"/>
      <c r="C47" s="13"/>
      <c r="D47" s="12"/>
      <c r="E47" s="13"/>
      <c r="F47" s="91"/>
      <c r="G47" s="12"/>
      <c r="H47" s="76"/>
      <c r="I47" s="90"/>
    </row>
    <row r="48" spans="1:9" x14ac:dyDescent="0.2">
      <c r="A48" s="12"/>
      <c r="B48" s="12"/>
      <c r="C48" s="16" t="s">
        <v>100</v>
      </c>
      <c r="D48" s="12"/>
      <c r="E48" s="100" t="s">
        <v>98</v>
      </c>
      <c r="F48" s="100"/>
      <c r="G48" s="12"/>
      <c r="H48" s="76"/>
      <c r="I48" s="90"/>
    </row>
    <row r="49" spans="8:9" x14ac:dyDescent="0.2">
      <c r="H49" s="76"/>
      <c r="I49" s="90"/>
    </row>
    <row r="50" spans="8:9" x14ac:dyDescent="0.2">
      <c r="H50" s="76"/>
      <c r="I50" s="90"/>
    </row>
    <row r="51" spans="8:9" x14ac:dyDescent="0.2">
      <c r="H51" s="76"/>
      <c r="I51" s="90"/>
    </row>
    <row r="52" spans="8:9" x14ac:dyDescent="0.2">
      <c r="H52" s="76"/>
      <c r="I52" s="90"/>
    </row>
    <row r="53" spans="8:9" x14ac:dyDescent="0.2">
      <c r="H53" s="76"/>
      <c r="I53" s="90"/>
    </row>
    <row r="54" spans="8:9" x14ac:dyDescent="0.2">
      <c r="H54" s="76"/>
      <c r="I54" s="90"/>
    </row>
    <row r="55" spans="8:9" x14ac:dyDescent="0.2">
      <c r="H55" s="76"/>
      <c r="I55" s="90"/>
    </row>
    <row r="56" spans="8:9" x14ac:dyDescent="0.2">
      <c r="H56" s="76"/>
      <c r="I56" s="90"/>
    </row>
  </sheetData>
  <mergeCells count="3">
    <mergeCell ref="B8:G8"/>
    <mergeCell ref="B9:G9"/>
    <mergeCell ref="E48:F48"/>
  </mergeCells>
  <pageMargins left="0.78740157480314965" right="0.78740157480314965" top="0.98425196850393704" bottom="0.98425196850393704" header="0" footer="0"/>
  <pageSetup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EA76-E69C-42C7-B96F-C01B718CCBC3}">
  <dimension ref="C3:M27"/>
  <sheetViews>
    <sheetView topLeftCell="A4" zoomScale="90" zoomScaleNormal="90" workbookViewId="0">
      <selection activeCell="E28" sqref="E28"/>
    </sheetView>
  </sheetViews>
  <sheetFormatPr baseColWidth="10" defaultRowHeight="15" x14ac:dyDescent="0.25"/>
  <cols>
    <col min="13" max="13" width="26.7109375" bestFit="1" customWidth="1"/>
  </cols>
  <sheetData>
    <row r="3" spans="4:13" x14ac:dyDescent="0.25">
      <c r="D3" s="103">
        <v>3570</v>
      </c>
    </row>
    <row r="4" spans="4:13" x14ac:dyDescent="0.25">
      <c r="D4" s="103">
        <v>14234</v>
      </c>
    </row>
    <row r="5" spans="4:13" x14ac:dyDescent="0.25">
      <c r="D5" s="103">
        <v>17850</v>
      </c>
    </row>
    <row r="6" spans="4:13" x14ac:dyDescent="0.25">
      <c r="D6" s="103">
        <v>17901</v>
      </c>
      <c r="J6" t="s">
        <v>206</v>
      </c>
      <c r="K6" t="s">
        <v>207</v>
      </c>
      <c r="L6" t="s">
        <v>208</v>
      </c>
      <c r="M6" t="s">
        <v>213</v>
      </c>
    </row>
    <row r="7" spans="4:13" x14ac:dyDescent="0.25">
      <c r="D7" s="103">
        <v>1</v>
      </c>
      <c r="J7" s="107">
        <v>40000</v>
      </c>
      <c r="K7">
        <v>12</v>
      </c>
      <c r="L7" s="103">
        <f>J7*K7</f>
        <v>480000</v>
      </c>
      <c r="M7" t="s">
        <v>209</v>
      </c>
    </row>
    <row r="8" spans="4:13" x14ac:dyDescent="0.25">
      <c r="D8" s="103">
        <v>24394</v>
      </c>
      <c r="J8" s="107">
        <v>60000</v>
      </c>
      <c r="K8">
        <v>3</v>
      </c>
      <c r="L8" s="103">
        <f>J8*K8</f>
        <v>180000</v>
      </c>
      <c r="M8" t="s">
        <v>217</v>
      </c>
    </row>
    <row r="9" spans="4:13" x14ac:dyDescent="0.25">
      <c r="D9" s="103">
        <v>3026</v>
      </c>
      <c r="L9" s="104">
        <f>SUM(L7:L8)</f>
        <v>660000</v>
      </c>
    </row>
    <row r="10" spans="4:13" x14ac:dyDescent="0.25">
      <c r="D10" s="103">
        <v>10064</v>
      </c>
    </row>
    <row r="11" spans="4:13" x14ac:dyDescent="0.25">
      <c r="D11" s="103">
        <v>17492</v>
      </c>
    </row>
    <row r="12" spans="4:13" x14ac:dyDescent="0.25">
      <c r="D12" s="103">
        <v>19304</v>
      </c>
    </row>
    <row r="13" spans="4:13" x14ac:dyDescent="0.25">
      <c r="D13" s="103">
        <v>15800</v>
      </c>
    </row>
    <row r="14" spans="4:13" x14ac:dyDescent="0.25">
      <c r="D14" s="103">
        <v>26775</v>
      </c>
    </row>
    <row r="15" spans="4:13" x14ac:dyDescent="0.25">
      <c r="D15" s="103">
        <v>71788</v>
      </c>
    </row>
    <row r="16" spans="4:13" x14ac:dyDescent="0.25">
      <c r="D16" s="103">
        <v>17850</v>
      </c>
    </row>
    <row r="17" spans="3:5" x14ac:dyDescent="0.25">
      <c r="D17" s="103">
        <v>679</v>
      </c>
    </row>
    <row r="18" spans="3:5" x14ac:dyDescent="0.25">
      <c r="D18" s="103">
        <v>1003</v>
      </c>
    </row>
    <row r="19" spans="3:5" x14ac:dyDescent="0.25">
      <c r="D19" s="103">
        <v>17632</v>
      </c>
    </row>
    <row r="20" spans="3:5" x14ac:dyDescent="0.25">
      <c r="D20" s="103">
        <v>21420</v>
      </c>
    </row>
    <row r="21" spans="3:5" x14ac:dyDescent="0.25">
      <c r="D21" s="103">
        <v>22270</v>
      </c>
    </row>
    <row r="22" spans="3:5" x14ac:dyDescent="0.25">
      <c r="D22" s="103">
        <v>832</v>
      </c>
    </row>
    <row r="23" spans="3:5" x14ac:dyDescent="0.25">
      <c r="D23" s="103">
        <v>20329</v>
      </c>
    </row>
    <row r="24" spans="3:5" x14ac:dyDescent="0.25">
      <c r="D24" s="103">
        <v>21420</v>
      </c>
    </row>
    <row r="25" spans="3:5" x14ac:dyDescent="0.25">
      <c r="D25" s="103">
        <v>17850</v>
      </c>
    </row>
    <row r="26" spans="3:5" x14ac:dyDescent="0.25">
      <c r="D26" s="103">
        <v>11900</v>
      </c>
    </row>
    <row r="27" spans="3:5" x14ac:dyDescent="0.25">
      <c r="C27" t="s">
        <v>205</v>
      </c>
      <c r="D27" s="106">
        <f>SUM(D3:D26)</f>
        <v>395384</v>
      </c>
      <c r="E27" t="s">
        <v>220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B36D-4C7D-4D84-B6D0-3CB80FCFCCF5}">
  <dimension ref="B3:I33"/>
  <sheetViews>
    <sheetView topLeftCell="A2" zoomScale="70" zoomScaleNormal="70" workbookViewId="0">
      <selection activeCell="I32" sqref="I32"/>
    </sheetView>
  </sheetViews>
  <sheetFormatPr baseColWidth="10" defaultRowHeight="15" x14ac:dyDescent="0.25"/>
  <cols>
    <col min="2" max="2" width="13.42578125" bestFit="1" customWidth="1"/>
    <col min="3" max="3" width="13.140625" bestFit="1" customWidth="1"/>
    <col min="4" max="4" width="19.140625" bestFit="1" customWidth="1"/>
    <col min="5" max="5" width="14" bestFit="1" customWidth="1"/>
    <col min="6" max="7" width="24.42578125" bestFit="1" customWidth="1"/>
    <col min="8" max="8" width="13.140625" customWidth="1"/>
    <col min="9" max="9" width="24.85546875" bestFit="1" customWidth="1"/>
  </cols>
  <sheetData>
    <row r="3" spans="2:9" x14ac:dyDescent="0.25">
      <c r="B3" t="s">
        <v>141</v>
      </c>
      <c r="C3" t="s">
        <v>142</v>
      </c>
      <c r="D3" t="s">
        <v>143</v>
      </c>
      <c r="E3" t="s">
        <v>144</v>
      </c>
      <c r="F3" t="s">
        <v>145</v>
      </c>
      <c r="G3" t="s">
        <v>146</v>
      </c>
      <c r="H3" t="s">
        <v>147</v>
      </c>
      <c r="I3" t="s">
        <v>219</v>
      </c>
    </row>
    <row r="4" spans="2:9" x14ac:dyDescent="0.25">
      <c r="B4" s="102">
        <v>44562</v>
      </c>
      <c r="C4" s="102">
        <v>44565</v>
      </c>
      <c r="D4">
        <v>1</v>
      </c>
      <c r="E4" s="103">
        <v>200000</v>
      </c>
      <c r="F4" s="103">
        <v>10328</v>
      </c>
      <c r="G4" s="103">
        <v>622000</v>
      </c>
      <c r="H4" s="103">
        <v>2081506</v>
      </c>
      <c r="I4" s="103"/>
    </row>
    <row r="5" spans="2:9" x14ac:dyDescent="0.25">
      <c r="B5" s="102">
        <v>44565</v>
      </c>
      <c r="C5" s="102">
        <v>44573</v>
      </c>
      <c r="D5">
        <v>2</v>
      </c>
      <c r="E5" s="103">
        <v>480000</v>
      </c>
      <c r="F5" s="103">
        <v>120000</v>
      </c>
      <c r="G5" s="103">
        <v>371000</v>
      </c>
      <c r="H5" s="103">
        <v>1859178</v>
      </c>
      <c r="I5" s="103"/>
    </row>
    <row r="6" spans="2:9" x14ac:dyDescent="0.25">
      <c r="B6" s="102">
        <v>44573</v>
      </c>
      <c r="C6" s="102">
        <v>44586</v>
      </c>
      <c r="D6">
        <v>3</v>
      </c>
      <c r="E6" s="103">
        <v>800000</v>
      </c>
      <c r="G6" s="103">
        <v>557000</v>
      </c>
      <c r="H6" s="103">
        <v>1616178</v>
      </c>
      <c r="I6" s="103"/>
    </row>
    <row r="7" spans="2:9" x14ac:dyDescent="0.25">
      <c r="B7" s="102">
        <v>44586</v>
      </c>
      <c r="C7" s="102">
        <v>44594</v>
      </c>
      <c r="D7">
        <v>4</v>
      </c>
      <c r="E7" s="103">
        <v>600000</v>
      </c>
      <c r="F7" s="103">
        <v>10403</v>
      </c>
      <c r="G7" s="103">
        <v>448000</v>
      </c>
      <c r="H7" s="103">
        <v>1453775</v>
      </c>
      <c r="I7" s="103"/>
    </row>
    <row r="8" spans="2:9" x14ac:dyDescent="0.25">
      <c r="B8" s="102">
        <v>44594</v>
      </c>
      <c r="C8" s="102">
        <v>44614</v>
      </c>
      <c r="D8">
        <v>5</v>
      </c>
      <c r="E8" s="103">
        <v>1000000</v>
      </c>
      <c r="F8" s="103"/>
      <c r="G8" s="103">
        <v>330800</v>
      </c>
      <c r="H8" s="103">
        <v>784575</v>
      </c>
      <c r="I8" s="103"/>
    </row>
    <row r="9" spans="2:9" x14ac:dyDescent="0.25">
      <c r="B9" s="102">
        <v>44617</v>
      </c>
      <c r="C9" s="102">
        <v>44628</v>
      </c>
      <c r="D9">
        <v>6</v>
      </c>
      <c r="E9" s="103">
        <v>150000</v>
      </c>
      <c r="G9" s="103">
        <v>392500</v>
      </c>
      <c r="H9" s="103">
        <v>1022870</v>
      </c>
      <c r="I9" s="103"/>
    </row>
    <row r="10" spans="2:9" x14ac:dyDescent="0.25">
      <c r="B10" s="102">
        <v>44628</v>
      </c>
      <c r="C10" s="102">
        <v>44652</v>
      </c>
      <c r="D10">
        <v>7</v>
      </c>
      <c r="E10" s="103">
        <v>1125000</v>
      </c>
      <c r="F10" s="103"/>
      <c r="G10" s="103">
        <v>246000</v>
      </c>
      <c r="H10" s="103">
        <v>143870</v>
      </c>
      <c r="I10" s="103"/>
    </row>
    <row r="11" spans="2:9" x14ac:dyDescent="0.25">
      <c r="B11" s="102">
        <v>44652</v>
      </c>
      <c r="C11" s="102">
        <v>44659</v>
      </c>
      <c r="D11">
        <v>8</v>
      </c>
      <c r="E11" s="103">
        <v>150000</v>
      </c>
      <c r="F11" s="103">
        <v>10573</v>
      </c>
      <c r="G11" s="103">
        <v>232000</v>
      </c>
      <c r="H11" s="103">
        <v>215297</v>
      </c>
      <c r="I11" s="103"/>
    </row>
    <row r="12" spans="2:9" x14ac:dyDescent="0.25">
      <c r="B12" s="102">
        <v>44659</v>
      </c>
      <c r="C12" s="102">
        <v>44673</v>
      </c>
      <c r="D12">
        <v>9</v>
      </c>
      <c r="E12" s="103">
        <v>490000</v>
      </c>
      <c r="F12" s="103"/>
      <c r="G12" s="103">
        <v>281000</v>
      </c>
      <c r="H12" s="103">
        <v>6297</v>
      </c>
      <c r="I12" s="103"/>
    </row>
    <row r="13" spans="2:9" x14ac:dyDescent="0.25">
      <c r="B13" s="102">
        <v>44676</v>
      </c>
      <c r="C13" s="102">
        <v>44686</v>
      </c>
      <c r="D13">
        <v>10</v>
      </c>
      <c r="E13" s="103">
        <v>145000</v>
      </c>
      <c r="F13" s="103">
        <v>10728</v>
      </c>
      <c r="G13" s="103">
        <v>410000</v>
      </c>
      <c r="H13" s="103">
        <v>260569</v>
      </c>
      <c r="I13" s="103"/>
    </row>
    <row r="14" spans="2:9" x14ac:dyDescent="0.25">
      <c r="B14" s="102">
        <v>44686</v>
      </c>
      <c r="C14" s="102">
        <v>44690</v>
      </c>
      <c r="D14">
        <v>11</v>
      </c>
      <c r="E14" s="103">
        <v>270000</v>
      </c>
      <c r="F14" s="103"/>
      <c r="G14" s="103">
        <v>405588</v>
      </c>
      <c r="H14" s="103">
        <v>396157</v>
      </c>
      <c r="I14" s="103"/>
    </row>
    <row r="15" spans="2:9" x14ac:dyDescent="0.25">
      <c r="B15" s="102">
        <v>44690</v>
      </c>
      <c r="C15" s="102">
        <v>44699</v>
      </c>
      <c r="D15">
        <v>12</v>
      </c>
      <c r="E15" s="103">
        <v>590000</v>
      </c>
      <c r="F15" s="103"/>
      <c r="G15" s="103">
        <v>347000</v>
      </c>
      <c r="H15" s="103">
        <v>153157</v>
      </c>
      <c r="I15" s="103"/>
    </row>
    <row r="16" spans="2:9" x14ac:dyDescent="0.25">
      <c r="B16" s="102">
        <v>44699</v>
      </c>
      <c r="C16" s="102">
        <v>44706</v>
      </c>
      <c r="D16">
        <v>13</v>
      </c>
      <c r="E16" s="103">
        <v>415000</v>
      </c>
      <c r="F16" s="103"/>
      <c r="G16" s="103">
        <v>409000</v>
      </c>
      <c r="H16" s="103">
        <v>147157</v>
      </c>
      <c r="I16" s="103"/>
    </row>
    <row r="17" spans="2:9" x14ac:dyDescent="0.25">
      <c r="B17" s="102">
        <v>44706</v>
      </c>
      <c r="C17" s="102">
        <v>44718</v>
      </c>
      <c r="D17">
        <v>14</v>
      </c>
      <c r="E17" s="103">
        <v>350000</v>
      </c>
      <c r="F17" s="103">
        <v>10893</v>
      </c>
      <c r="G17" s="103">
        <v>285000</v>
      </c>
      <c r="H17" s="103">
        <v>71264</v>
      </c>
      <c r="I17" s="103"/>
    </row>
    <row r="18" spans="2:9" x14ac:dyDescent="0.25">
      <c r="B18" s="102">
        <v>44718</v>
      </c>
      <c r="C18" s="102">
        <v>44743</v>
      </c>
      <c r="D18">
        <v>15</v>
      </c>
      <c r="E18" s="103">
        <v>320000</v>
      </c>
      <c r="F18" s="103"/>
      <c r="G18" s="103">
        <v>289000</v>
      </c>
      <c r="H18" s="103">
        <v>40264</v>
      </c>
      <c r="I18" s="103"/>
    </row>
    <row r="19" spans="2:9" x14ac:dyDescent="0.25">
      <c r="B19" s="102">
        <v>44743</v>
      </c>
      <c r="C19" s="102">
        <v>44760</v>
      </c>
      <c r="D19">
        <v>16</v>
      </c>
      <c r="E19" s="103">
        <v>255000</v>
      </c>
      <c r="F19" s="103">
        <v>4413</v>
      </c>
      <c r="G19" s="103">
        <v>322000</v>
      </c>
      <c r="H19" s="103">
        <v>102851</v>
      </c>
      <c r="I19" s="103"/>
    </row>
    <row r="20" spans="2:9" x14ac:dyDescent="0.25">
      <c r="B20" s="102">
        <v>44760</v>
      </c>
      <c r="C20" s="102">
        <v>44774</v>
      </c>
      <c r="D20">
        <v>17</v>
      </c>
      <c r="E20" s="103">
        <v>430000</v>
      </c>
      <c r="F20" s="103"/>
      <c r="G20" s="103">
        <v>518000</v>
      </c>
      <c r="H20" s="103">
        <v>190851</v>
      </c>
      <c r="I20" s="103"/>
    </row>
    <row r="21" spans="2:9" x14ac:dyDescent="0.25">
      <c r="B21" s="102">
        <v>44774</v>
      </c>
      <c r="C21" s="102">
        <v>44781</v>
      </c>
      <c r="D21">
        <v>18</v>
      </c>
      <c r="E21" s="103">
        <v>340000</v>
      </c>
      <c r="F21" s="103">
        <v>11138</v>
      </c>
      <c r="G21" s="103">
        <v>442000</v>
      </c>
      <c r="H21" s="103">
        <v>281713</v>
      </c>
      <c r="I21" s="103"/>
    </row>
    <row r="22" spans="2:9" x14ac:dyDescent="0.25">
      <c r="B22" s="102">
        <v>44781</v>
      </c>
      <c r="C22" s="102">
        <v>44797</v>
      </c>
      <c r="D22">
        <v>19</v>
      </c>
      <c r="E22" s="103">
        <v>465000</v>
      </c>
      <c r="F22" s="103"/>
      <c r="G22" s="103">
        <v>263000</v>
      </c>
      <c r="H22" s="103">
        <v>79713</v>
      </c>
      <c r="I22" s="103"/>
    </row>
    <row r="23" spans="2:9" x14ac:dyDescent="0.25">
      <c r="B23" s="102">
        <v>44797</v>
      </c>
      <c r="C23" s="102">
        <v>44809</v>
      </c>
      <c r="D23">
        <v>20</v>
      </c>
      <c r="E23" s="103">
        <v>310000</v>
      </c>
      <c r="F23" s="103">
        <v>11279</v>
      </c>
      <c r="G23" s="103">
        <v>249000</v>
      </c>
      <c r="H23" s="103">
        <v>7434</v>
      </c>
      <c r="I23" s="103"/>
    </row>
    <row r="24" spans="2:9" x14ac:dyDescent="0.25">
      <c r="B24" s="102">
        <v>44809</v>
      </c>
      <c r="C24" s="102">
        <v>44834</v>
      </c>
      <c r="D24">
        <v>21</v>
      </c>
      <c r="E24" s="103">
        <v>130000</v>
      </c>
      <c r="G24" s="103">
        <v>140000</v>
      </c>
      <c r="H24" s="103">
        <v>17434</v>
      </c>
      <c r="I24" s="103"/>
    </row>
    <row r="25" spans="2:9" x14ac:dyDescent="0.25">
      <c r="B25" s="102">
        <v>44834</v>
      </c>
      <c r="C25" s="102">
        <v>44851</v>
      </c>
      <c r="D25">
        <v>22</v>
      </c>
      <c r="E25" s="103">
        <v>265000</v>
      </c>
      <c r="F25" s="103">
        <v>11419</v>
      </c>
      <c r="G25" s="103">
        <v>322500</v>
      </c>
      <c r="H25" s="103">
        <v>63515</v>
      </c>
      <c r="I25" s="103"/>
    </row>
    <row r="26" spans="2:9" x14ac:dyDescent="0.25">
      <c r="B26" s="102">
        <v>44851</v>
      </c>
      <c r="C26" s="102">
        <v>44867</v>
      </c>
      <c r="D26">
        <v>23</v>
      </c>
      <c r="E26" s="103">
        <v>240000</v>
      </c>
      <c r="G26" s="103">
        <v>194000</v>
      </c>
      <c r="H26" s="103">
        <v>17515</v>
      </c>
      <c r="I26" s="103"/>
    </row>
    <row r="27" spans="2:9" x14ac:dyDescent="0.25">
      <c r="B27" s="102">
        <v>44867</v>
      </c>
      <c r="C27" s="102">
        <v>44886</v>
      </c>
      <c r="D27">
        <v>24</v>
      </c>
      <c r="E27" s="103">
        <v>210000</v>
      </c>
      <c r="F27">
        <v>11532</v>
      </c>
      <c r="G27" s="103">
        <v>227400</v>
      </c>
      <c r="H27" s="103">
        <v>23383</v>
      </c>
      <c r="I27" s="103"/>
    </row>
    <row r="28" spans="2:9" x14ac:dyDescent="0.25">
      <c r="B28" s="102">
        <v>44886</v>
      </c>
      <c r="C28" s="102">
        <v>44900</v>
      </c>
      <c r="D28">
        <v>25</v>
      </c>
      <c r="E28" s="103">
        <v>405000</v>
      </c>
      <c r="G28" s="103">
        <v>476000</v>
      </c>
      <c r="H28" s="103">
        <v>94383</v>
      </c>
      <c r="I28" s="103"/>
    </row>
    <row r="29" spans="2:9" x14ac:dyDescent="0.25">
      <c r="B29" s="102">
        <v>44900</v>
      </c>
      <c r="C29" s="102">
        <v>44910</v>
      </c>
      <c r="D29">
        <v>26</v>
      </c>
      <c r="E29" s="103">
        <v>485000</v>
      </c>
      <c r="G29" s="103">
        <v>494000</v>
      </c>
      <c r="H29" s="103">
        <v>103383</v>
      </c>
      <c r="I29" s="103"/>
    </row>
    <row r="30" spans="2:9" x14ac:dyDescent="0.25">
      <c r="B30" s="102">
        <v>44914</v>
      </c>
      <c r="C30" s="102">
        <v>44917</v>
      </c>
      <c r="D30">
        <v>27</v>
      </c>
      <c r="E30" s="103">
        <v>600000</v>
      </c>
      <c r="G30" s="103">
        <v>1150000</v>
      </c>
      <c r="H30" s="103">
        <v>653383</v>
      </c>
      <c r="I30" s="103"/>
    </row>
    <row r="31" spans="2:9" x14ac:dyDescent="0.25">
      <c r="B31" s="102">
        <v>44917</v>
      </c>
      <c r="C31" s="102">
        <v>44924</v>
      </c>
      <c r="D31">
        <v>28</v>
      </c>
      <c r="E31" s="103">
        <v>1100000</v>
      </c>
      <c r="G31" s="103">
        <v>1126800</v>
      </c>
      <c r="H31" s="103">
        <v>680183</v>
      </c>
      <c r="I31" s="103">
        <v>630183</v>
      </c>
    </row>
    <row r="32" spans="2:9" x14ac:dyDescent="0.25">
      <c r="B32" s="102">
        <v>44924</v>
      </c>
      <c r="C32" s="102">
        <v>44951</v>
      </c>
      <c r="D32">
        <v>1</v>
      </c>
      <c r="E32" s="103">
        <v>900000</v>
      </c>
      <c r="F32" s="103">
        <v>11702</v>
      </c>
      <c r="G32" s="103">
        <v>233000</v>
      </c>
      <c r="H32" s="103">
        <v>1481</v>
      </c>
      <c r="I32" s="103"/>
    </row>
    <row r="33" spans="5:7" x14ac:dyDescent="0.25">
      <c r="E33" s="104">
        <f>SUM(E4:E32)+F5</f>
        <v>13340000</v>
      </c>
      <c r="F33" s="104">
        <f>SUM(F4:F32)</f>
        <v>234408</v>
      </c>
      <c r="G33" s="104">
        <f>SUM(G4:G32)</f>
        <v>11783588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34146-6055-451A-BBE5-0259DDFD268C}">
  <dimension ref="A1"/>
  <sheetViews>
    <sheetView topLeftCell="A2" workbookViewId="0">
      <selection activeCell="K10" sqref="K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0A7E-8270-4A88-B63C-25B46359CC1B}">
  <dimension ref="B2:H38"/>
  <sheetViews>
    <sheetView zoomScale="70" zoomScaleNormal="70" workbookViewId="0">
      <selection activeCell="D36" sqref="D36"/>
    </sheetView>
  </sheetViews>
  <sheetFormatPr baseColWidth="10" defaultRowHeight="15" x14ac:dyDescent="0.25"/>
  <cols>
    <col min="2" max="2" width="16.42578125" customWidth="1"/>
    <col min="3" max="3" width="64.42578125" customWidth="1"/>
    <col min="4" max="4" width="22" customWidth="1"/>
    <col min="5" max="5" width="23.7109375" customWidth="1"/>
    <col min="6" max="6" width="32.140625" customWidth="1"/>
    <col min="7" max="7" width="34.85546875" customWidth="1"/>
    <col min="8" max="8" width="22.140625" bestFit="1" customWidth="1"/>
  </cols>
  <sheetData>
    <row r="2" spans="2:8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</row>
    <row r="3" spans="2:8" x14ac:dyDescent="0.25">
      <c r="B3" t="s">
        <v>156</v>
      </c>
      <c r="C3" t="s">
        <v>157</v>
      </c>
      <c r="D3" s="103">
        <v>34000</v>
      </c>
      <c r="E3" s="103">
        <v>0</v>
      </c>
      <c r="F3" s="103">
        <v>6460</v>
      </c>
      <c r="G3" s="103"/>
      <c r="H3" s="103">
        <v>40460</v>
      </c>
    </row>
    <row r="4" spans="2:8" x14ac:dyDescent="0.25">
      <c r="B4" t="s">
        <v>158</v>
      </c>
      <c r="C4" t="s">
        <v>159</v>
      </c>
      <c r="D4" s="103">
        <v>4093</v>
      </c>
      <c r="E4" s="103">
        <v>0</v>
      </c>
      <c r="F4" s="103"/>
      <c r="G4" s="103">
        <v>778</v>
      </c>
      <c r="H4" s="103">
        <v>4871</v>
      </c>
    </row>
    <row r="5" spans="2:8" x14ac:dyDescent="0.25">
      <c r="B5" t="s">
        <v>160</v>
      </c>
      <c r="C5" t="s">
        <v>161</v>
      </c>
      <c r="D5" s="103">
        <v>98000</v>
      </c>
      <c r="E5" s="103">
        <v>0</v>
      </c>
      <c r="F5" s="103"/>
      <c r="G5" s="103">
        <v>18620</v>
      </c>
      <c r="H5" s="103">
        <v>116620</v>
      </c>
    </row>
    <row r="6" spans="2:8" x14ac:dyDescent="0.25">
      <c r="B6" t="s">
        <v>162</v>
      </c>
      <c r="C6" t="s">
        <v>163</v>
      </c>
      <c r="D6" s="103">
        <v>24790</v>
      </c>
      <c r="E6" s="103">
        <v>0</v>
      </c>
      <c r="F6" s="103"/>
      <c r="G6" s="103">
        <v>4710</v>
      </c>
      <c r="H6" s="103">
        <v>29500</v>
      </c>
    </row>
    <row r="7" spans="2:8" x14ac:dyDescent="0.25">
      <c r="B7" t="s">
        <v>164</v>
      </c>
      <c r="C7" t="s">
        <v>165</v>
      </c>
      <c r="D7" s="103">
        <v>79562</v>
      </c>
      <c r="E7" s="103">
        <v>0</v>
      </c>
      <c r="F7" s="103"/>
      <c r="G7" s="103">
        <v>15117</v>
      </c>
      <c r="H7" s="103">
        <v>94679</v>
      </c>
    </row>
    <row r="8" spans="2:8" x14ac:dyDescent="0.25">
      <c r="B8" t="s">
        <v>166</v>
      </c>
      <c r="C8" t="s">
        <v>167</v>
      </c>
      <c r="D8" s="103">
        <v>62712</v>
      </c>
      <c r="E8" s="103">
        <v>0</v>
      </c>
      <c r="F8" s="103"/>
      <c r="G8" s="103">
        <v>11915</v>
      </c>
      <c r="H8" s="103">
        <v>75150</v>
      </c>
    </row>
    <row r="9" spans="2:8" x14ac:dyDescent="0.25">
      <c r="B9" t="s">
        <v>168</v>
      </c>
      <c r="C9" t="s">
        <v>169</v>
      </c>
      <c r="D9" s="103">
        <v>115454</v>
      </c>
      <c r="E9" s="103">
        <v>0</v>
      </c>
      <c r="F9" s="103"/>
      <c r="G9" s="103">
        <v>21936</v>
      </c>
      <c r="H9" s="103">
        <v>137390</v>
      </c>
    </row>
    <row r="10" spans="2:8" x14ac:dyDescent="0.25">
      <c r="B10" t="s">
        <v>170</v>
      </c>
      <c r="C10" t="s">
        <v>171</v>
      </c>
      <c r="D10" s="103">
        <v>10605</v>
      </c>
      <c r="E10" s="103">
        <v>0</v>
      </c>
      <c r="F10" s="103"/>
      <c r="G10" s="103">
        <v>2015</v>
      </c>
      <c r="H10" s="103">
        <v>12620</v>
      </c>
    </row>
    <row r="11" spans="2:8" x14ac:dyDescent="0.25">
      <c r="B11" t="s">
        <v>172</v>
      </c>
      <c r="C11" t="s">
        <v>173</v>
      </c>
      <c r="D11" s="103">
        <v>46218</v>
      </c>
      <c r="E11" s="103">
        <v>0</v>
      </c>
      <c r="F11" s="103"/>
      <c r="G11" s="103">
        <v>8781</v>
      </c>
      <c r="H11" s="103">
        <v>54999</v>
      </c>
    </row>
    <row r="12" spans="2:8" x14ac:dyDescent="0.25">
      <c r="B12" t="s">
        <v>174</v>
      </c>
      <c r="C12" t="s">
        <v>175</v>
      </c>
      <c r="D12" s="103">
        <v>31509</v>
      </c>
      <c r="E12" s="103">
        <v>0</v>
      </c>
      <c r="F12" s="103"/>
      <c r="G12" s="103">
        <v>5987</v>
      </c>
      <c r="H12" s="103">
        <v>37496</v>
      </c>
    </row>
    <row r="13" spans="2:8" x14ac:dyDescent="0.25">
      <c r="B13" t="s">
        <v>176</v>
      </c>
      <c r="C13" t="s">
        <v>177</v>
      </c>
      <c r="D13" s="103">
        <v>15169</v>
      </c>
      <c r="E13" s="103">
        <v>0</v>
      </c>
      <c r="F13" s="103"/>
      <c r="G13" s="103">
        <v>2882</v>
      </c>
      <c r="H13" s="103">
        <v>18051</v>
      </c>
    </row>
    <row r="14" spans="2:8" x14ac:dyDescent="0.25">
      <c r="B14" t="s">
        <v>178</v>
      </c>
      <c r="C14" t="s">
        <v>179</v>
      </c>
      <c r="D14" s="103">
        <v>26604</v>
      </c>
      <c r="E14" s="103">
        <v>0</v>
      </c>
      <c r="F14" s="103"/>
      <c r="G14" s="103">
        <v>5055</v>
      </c>
      <c r="H14" s="103">
        <v>32096</v>
      </c>
    </row>
    <row r="15" spans="2:8" x14ac:dyDescent="0.25">
      <c r="B15" t="s">
        <v>180</v>
      </c>
      <c r="C15" t="s">
        <v>181</v>
      </c>
      <c r="D15" s="103">
        <v>0</v>
      </c>
      <c r="E15" s="103">
        <v>240000</v>
      </c>
      <c r="F15" s="103"/>
      <c r="G15" s="103">
        <v>0</v>
      </c>
      <c r="H15" s="103">
        <v>240000</v>
      </c>
    </row>
    <row r="16" spans="2:8" x14ac:dyDescent="0.25">
      <c r="B16" t="s">
        <v>182</v>
      </c>
      <c r="C16" t="s">
        <v>183</v>
      </c>
      <c r="D16" s="103">
        <v>31613</v>
      </c>
      <c r="E16" s="103">
        <v>0</v>
      </c>
      <c r="F16" s="103"/>
      <c r="G16" s="103">
        <v>6007</v>
      </c>
      <c r="H16" s="103">
        <v>37620</v>
      </c>
    </row>
    <row r="17" spans="2:8" x14ac:dyDescent="0.25">
      <c r="B17" t="s">
        <v>184</v>
      </c>
      <c r="C17" t="s">
        <v>185</v>
      </c>
      <c r="D17" s="103">
        <v>49763</v>
      </c>
      <c r="E17" s="103">
        <v>0</v>
      </c>
      <c r="F17" s="103"/>
      <c r="G17" s="103">
        <v>9456</v>
      </c>
      <c r="H17" s="103">
        <v>59673</v>
      </c>
    </row>
    <row r="18" spans="2:8" x14ac:dyDescent="0.25">
      <c r="B18" t="s">
        <v>186</v>
      </c>
      <c r="C18" t="s">
        <v>187</v>
      </c>
      <c r="D18" s="103">
        <v>10757</v>
      </c>
      <c r="E18" s="103">
        <v>0</v>
      </c>
      <c r="F18" s="103"/>
      <c r="G18" s="103">
        <v>2043</v>
      </c>
      <c r="H18" s="103">
        <v>12800</v>
      </c>
    </row>
    <row r="19" spans="2:8" x14ac:dyDescent="0.25">
      <c r="B19" t="s">
        <v>188</v>
      </c>
      <c r="C19" t="s">
        <v>189</v>
      </c>
      <c r="D19" s="103">
        <v>58807</v>
      </c>
      <c r="E19" s="103">
        <v>0</v>
      </c>
      <c r="F19" s="103"/>
      <c r="G19" s="103">
        <v>11173</v>
      </c>
      <c r="H19" s="103">
        <v>69980</v>
      </c>
    </row>
    <row r="20" spans="2:8" x14ac:dyDescent="0.25">
      <c r="B20" t="s">
        <v>190</v>
      </c>
      <c r="C20" t="s">
        <v>191</v>
      </c>
      <c r="D20" s="103">
        <v>223977</v>
      </c>
      <c r="E20" s="103">
        <v>0</v>
      </c>
      <c r="F20" s="103"/>
      <c r="G20" s="103">
        <v>42555</v>
      </c>
      <c r="H20" s="103">
        <v>267080</v>
      </c>
    </row>
    <row r="21" spans="2:8" x14ac:dyDescent="0.25">
      <c r="B21" t="s">
        <v>192</v>
      </c>
      <c r="C21" t="s">
        <v>193</v>
      </c>
      <c r="D21" s="103">
        <v>9000</v>
      </c>
      <c r="E21" s="103">
        <v>0</v>
      </c>
      <c r="F21" s="103"/>
      <c r="G21" s="103">
        <v>1710</v>
      </c>
      <c r="H21" s="103">
        <v>10710</v>
      </c>
    </row>
    <row r="22" spans="2:8" x14ac:dyDescent="0.25">
      <c r="B22" t="s">
        <v>194</v>
      </c>
      <c r="C22" t="s">
        <v>195</v>
      </c>
      <c r="D22" s="103">
        <v>5168</v>
      </c>
      <c r="E22" s="103">
        <v>0</v>
      </c>
      <c r="F22" s="103"/>
      <c r="G22" s="103">
        <v>982</v>
      </c>
      <c r="H22" s="103">
        <v>6150</v>
      </c>
    </row>
    <row r="23" spans="2:8" x14ac:dyDescent="0.25">
      <c r="B23" t="s">
        <v>196</v>
      </c>
      <c r="C23" t="s">
        <v>197</v>
      </c>
      <c r="D23" s="103">
        <v>18202</v>
      </c>
      <c r="E23" s="103">
        <v>0</v>
      </c>
      <c r="F23" s="103"/>
      <c r="G23" s="103">
        <v>3458</v>
      </c>
      <c r="H23" s="103">
        <v>21660</v>
      </c>
    </row>
    <row r="24" spans="2:8" x14ac:dyDescent="0.25">
      <c r="B24" t="s">
        <v>198</v>
      </c>
      <c r="C24" t="s">
        <v>199</v>
      </c>
      <c r="D24" s="103">
        <v>296795</v>
      </c>
      <c r="E24" s="103">
        <v>0</v>
      </c>
      <c r="F24" s="103"/>
      <c r="G24" s="103">
        <v>56391</v>
      </c>
      <c r="H24" s="103">
        <v>362957</v>
      </c>
    </row>
    <row r="25" spans="2:8" x14ac:dyDescent="0.25">
      <c r="B25" t="s">
        <v>200</v>
      </c>
      <c r="C25" t="s">
        <v>201</v>
      </c>
      <c r="D25" s="103">
        <v>89842</v>
      </c>
      <c r="E25" s="103">
        <v>0</v>
      </c>
      <c r="F25" s="103">
        <v>3981</v>
      </c>
      <c r="G25" s="103">
        <v>13088</v>
      </c>
      <c r="H25" s="103">
        <v>106911</v>
      </c>
    </row>
    <row r="26" spans="2:8" x14ac:dyDescent="0.25">
      <c r="B26" s="105" t="s">
        <v>202</v>
      </c>
      <c r="C26" s="105"/>
      <c r="D26" s="106">
        <v>1342640</v>
      </c>
      <c r="E26" s="106">
        <v>240000</v>
      </c>
      <c r="F26" s="106">
        <v>10441</v>
      </c>
      <c r="G26" s="106">
        <v>244659</v>
      </c>
      <c r="H26" s="106">
        <v>1849473</v>
      </c>
    </row>
    <row r="29" spans="2:8" x14ac:dyDescent="0.25">
      <c r="F29" s="104">
        <f>H25-F25</f>
        <v>102930</v>
      </c>
    </row>
    <row r="31" spans="2:8" x14ac:dyDescent="0.25">
      <c r="C31" t="s">
        <v>210</v>
      </c>
      <c r="D31" s="104">
        <f>D3+H4+H5+H6+H7+H10+H11+H12+H13+H18+H19+H21+H22+H23</f>
        <v>524136</v>
      </c>
    </row>
    <row r="32" spans="2:8" x14ac:dyDescent="0.25">
      <c r="C32" t="s">
        <v>211</v>
      </c>
      <c r="D32" s="104">
        <f>E15</f>
        <v>240000</v>
      </c>
    </row>
    <row r="33" spans="3:4" x14ac:dyDescent="0.25">
      <c r="C33" t="s">
        <v>212</v>
      </c>
      <c r="D33" s="104">
        <f>H8+H9+H14+H16+H17+H20+H24</f>
        <v>971966</v>
      </c>
    </row>
    <row r="34" spans="3:4" x14ac:dyDescent="0.25">
      <c r="C34" t="s">
        <v>136</v>
      </c>
      <c r="D34" s="104">
        <f>F29</f>
        <v>102930</v>
      </c>
    </row>
    <row r="35" spans="3:4" x14ac:dyDescent="0.25">
      <c r="D35" s="104">
        <f>SUM(D31:D34)</f>
        <v>1839032</v>
      </c>
    </row>
    <row r="36" spans="3:4" x14ac:dyDescent="0.25">
      <c r="D36" s="104">
        <f>H26-D35</f>
        <v>10441</v>
      </c>
    </row>
    <row r="37" spans="3:4" x14ac:dyDescent="0.25">
      <c r="D37" s="104"/>
    </row>
    <row r="38" spans="3:4" x14ac:dyDescent="0.25">
      <c r="D38" s="104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Codificación</vt:lpstr>
      <vt:lpstr>Bce. Gral. Acumulado</vt:lpstr>
      <vt:lpstr>Balance Clasificado</vt:lpstr>
      <vt:lpstr>Estado de Resultado</vt:lpstr>
      <vt:lpstr>OTROS GASTOS </vt:lpstr>
      <vt:lpstr>CARTOLAS 2022</vt:lpstr>
      <vt:lpstr>HONORARIOS 2022</vt:lpstr>
      <vt:lpstr>RCV 2022</vt:lpstr>
      <vt:lpstr>'Balance Clasificado'!Área_de_impresión</vt:lpstr>
      <vt:lpstr>'Bce. Gral. Acumulado'!Área_de_impresión</vt:lpstr>
      <vt:lpstr>'Estado de Resultado'!Área_de_impresión</vt:lpstr>
      <vt:lpstr>Class</vt:lpstr>
      <vt:lpstr>Class_Acree</vt:lpstr>
      <vt:lpstr>Class_Deudor</vt:lpstr>
      <vt:lpstr>'Bce. Gral. Acumulado'!Títulos_a_imprimir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 CONTAB.</dc:creator>
  <cp:lastModifiedBy>SAMSUNG</cp:lastModifiedBy>
  <cp:lastPrinted>2020-11-10T17:17:42Z</cp:lastPrinted>
  <dcterms:created xsi:type="dcterms:W3CDTF">2015-07-06T13:25:28Z</dcterms:created>
  <dcterms:modified xsi:type="dcterms:W3CDTF">2023-06-23T22:13:15Z</dcterms:modified>
</cp:coreProperties>
</file>