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91DFEF65-6AA5-45C0-9C00-5803A42D2427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Balance 8 columnas" sheetId="1" r:id="rId1"/>
    <sheet name="Activos" sheetId="2" r:id="rId2"/>
    <sheet name="Pasivos" sheetId="4" r:id="rId3"/>
    <sheet name="Patrimonio" sheetId="5" r:id="rId4"/>
  </sheets>
  <externalReferences>
    <externalReference r:id="rId5"/>
  </externalReferences>
  <calcPr calcId="181029"/>
</workbook>
</file>

<file path=xl/calcChain.xml><?xml version="1.0" encoding="utf-8"?>
<calcChain xmlns="http://schemas.openxmlformats.org/spreadsheetml/2006/main">
  <c r="E70" i="1" l="1"/>
  <c r="D70" i="1"/>
  <c r="C70" i="1"/>
  <c r="B70" i="1"/>
  <c r="I68" i="1"/>
  <c r="H68" i="1"/>
  <c r="I69" i="1" s="1"/>
  <c r="G68" i="1"/>
  <c r="F68" i="1"/>
  <c r="G69" i="1" s="1"/>
  <c r="E68" i="1"/>
  <c r="D68" i="1"/>
  <c r="C68" i="1"/>
  <c r="B68" i="1"/>
  <c r="D10" i="5"/>
  <c r="E10" i="5" s="1"/>
  <c r="D9" i="5"/>
  <c r="E9" i="5" s="1"/>
  <c r="B86" i="4"/>
  <c r="E91" i="4" s="1"/>
  <c r="F91" i="4" s="1"/>
  <c r="B18" i="4"/>
  <c r="E82" i="4" s="1"/>
  <c r="F82" i="4" s="1"/>
  <c r="T31" i="2"/>
  <c r="B15" i="2"/>
  <c r="E19" i="2" s="1"/>
  <c r="F19" i="2" s="1"/>
  <c r="B14" i="2"/>
  <c r="B5" i="5"/>
  <c r="I140" i="4"/>
  <c r="D137" i="4"/>
  <c r="E137" i="4" s="1"/>
  <c r="D136" i="4"/>
  <c r="E136" i="4" s="1"/>
  <c r="D135" i="4"/>
  <c r="E135" i="4" s="1"/>
  <c r="B131" i="4"/>
  <c r="B95" i="4"/>
  <c r="E128" i="4" s="1"/>
  <c r="F128" i="4" s="1"/>
  <c r="B94" i="4"/>
  <c r="B85" i="4"/>
  <c r="B17" i="4"/>
  <c r="B6" i="4"/>
  <c r="E14" i="4" s="1"/>
  <c r="B5" i="4"/>
  <c r="B31" i="2"/>
  <c r="B35" i="2" s="1"/>
  <c r="B30" i="2"/>
  <c r="B22" i="2"/>
  <c r="D10" i="2"/>
  <c r="E10" i="2" s="1"/>
  <c r="F10" i="2" s="1"/>
  <c r="D9" i="2"/>
  <c r="E9" i="2" s="1"/>
  <c r="F9" i="2" s="1"/>
  <c r="B5" i="2"/>
  <c r="B11" i="5"/>
  <c r="Q142" i="4"/>
  <c r="B138" i="4"/>
  <c r="B23" i="2"/>
  <c r="B27" i="2" s="1"/>
  <c r="B11" i="2"/>
  <c r="G70" i="1" l="1"/>
  <c r="I70" i="1"/>
  <c r="F69" i="1"/>
  <c r="F70" i="1"/>
  <c r="H69" i="1"/>
  <c r="H70" i="1"/>
  <c r="F14" i="4"/>
  <c r="B19" i="2"/>
  <c r="E11" i="5"/>
  <c r="B128" i="4"/>
  <c r="B82" i="4"/>
  <c r="E35" i="2"/>
  <c r="F35" i="2" s="1"/>
  <c r="E27" i="2"/>
  <c r="F27" i="2" s="1"/>
  <c r="E138" i="4"/>
  <c r="B14" i="4"/>
  <c r="B91" i="4"/>
  <c r="E11" i="2"/>
  <c r="Q143" i="4" l="1"/>
  <c r="F138" i="4"/>
</calcChain>
</file>

<file path=xl/sharedStrings.xml><?xml version="1.0" encoding="utf-8"?>
<sst xmlns="http://schemas.openxmlformats.org/spreadsheetml/2006/main" count="245" uniqueCount="206">
  <si>
    <t>Razon Social:</t>
  </si>
  <si>
    <t>FUNDACIÓN GLOCALMINDS, PARA UN FUTURO REGENERATIVO</t>
  </si>
  <si>
    <t>RUT:</t>
  </si>
  <si>
    <t>65198976-0</t>
  </si>
  <si>
    <t xml:space="preserve">Direccion: </t>
  </si>
  <si>
    <t>GENERAL DEL CANTO 50 OF 301 DEPTO. #30 COMUNA PROVIDENCIA REGION METROPOLITANA</t>
  </si>
  <si>
    <t xml:space="preserve">Representante Legal: </t>
  </si>
  <si>
    <t>BARBARA REGINA COELHO SILVA</t>
  </si>
  <si>
    <t>Giro Comercial</t>
  </si>
  <si>
    <t>DISEÑO EJECUCION SUPERVISION PROGRAMAS DE DESARROLLO DE CAPACIDADES</t>
  </si>
  <si>
    <t xml:space="preserve">BALANCE GENERAL </t>
  </si>
  <si>
    <t>EJERCICIO DE ENERO A DICIEMBRE DEL 2022</t>
  </si>
  <si>
    <t>CUENTAS</t>
  </si>
  <si>
    <t>SUMAS</t>
  </si>
  <si>
    <t>SALDOS</t>
  </si>
  <si>
    <t>INVENTARIO</t>
  </si>
  <si>
    <t>RESULTADO</t>
  </si>
  <si>
    <t>DEBITOS</t>
  </si>
  <si>
    <t>CREDITOS</t>
  </si>
  <si>
    <t>DEUDOR</t>
  </si>
  <si>
    <t>ACREEDOR</t>
  </si>
  <si>
    <t>ACTIVO</t>
  </si>
  <si>
    <t>PASIVO</t>
  </si>
  <si>
    <t>PERDIDAS</t>
  </si>
  <si>
    <t>GANANCIAS</t>
  </si>
  <si>
    <t>1.02.01.01 Banco Santander en CLP #0-000-8094170-6</t>
  </si>
  <si>
    <t>1.02.01.02 Banco Santander en USD #0-051-0057168-6</t>
  </si>
  <si>
    <t>1.03.01.01 Fondos por Rendir</t>
  </si>
  <si>
    <t>1.05.01.01 Clientes por Cobrar</t>
  </si>
  <si>
    <t>1.07.03.01 Préstamos al Personal</t>
  </si>
  <si>
    <t>2.03.01.01 Remuneraciones por Pagar</t>
  </si>
  <si>
    <t>2.03.02.01 Honorarios por Pagar</t>
  </si>
  <si>
    <t>2.04.01.01 Proveedores por Pagar</t>
  </si>
  <si>
    <t>2.04.01.02 Proveedores Por Pagar Internacional</t>
  </si>
  <si>
    <t>2.05.02.01 Otros Documentos por Pagar</t>
  </si>
  <si>
    <t>2.07.01.01 Retención Impuesto 2da Categoría x Pagar</t>
  </si>
  <si>
    <t>2.07.02.01 Retención Honorarios por Pagar</t>
  </si>
  <si>
    <t>2.08.01.01 Isapres &amp; Fonasa por Pagar</t>
  </si>
  <si>
    <t>2.08.02.01 AFP &amp; INP por Pagar</t>
  </si>
  <si>
    <t>2.08.03.01 Mutuales por Pagar</t>
  </si>
  <si>
    <t>2.10.01.02 Ingresos por Adelantado</t>
  </si>
  <si>
    <t>2.11.02.01 Provisión de Vacaciones</t>
  </si>
  <si>
    <t>2.12.01.01 Capital Suscrito &amp; Pagado</t>
  </si>
  <si>
    <t>2.14.01.01 Utilidad &amp; Pérdida Acumulada</t>
  </si>
  <si>
    <t>3.01.01.01 Remuneraciones de Personal</t>
  </si>
  <si>
    <t>3.01.02.01 Finiquitos &amp; Vacaciones</t>
  </si>
  <si>
    <t>3.01.02.02 Otros Gastos de Personal</t>
  </si>
  <si>
    <t>3.02.01.01 Honorarios de Personal</t>
  </si>
  <si>
    <t>3.03.01.01 Arriendos y Gastos Comunes</t>
  </si>
  <si>
    <t>3.03.02.02 Telefonía Celular</t>
  </si>
  <si>
    <t>3.04.01.01 Artículos de Librería</t>
  </si>
  <si>
    <t>3.04.01.03 Insumos de Impresión &amp; Computacionales</t>
  </si>
  <si>
    <t>3.05.01.01 Asesorías Mingamar Equipo</t>
  </si>
  <si>
    <t>3.05.01.02 Asesorías Mingamar Consultores</t>
  </si>
  <si>
    <t>3.05.01.03 Asesorías Proceso Fortalecimiento</t>
  </si>
  <si>
    <t>3.05.01.04 Asesorías Contables &amp; Financieras</t>
  </si>
  <si>
    <t>3.05.01.05 Asesorías y Servicios Legales</t>
  </si>
  <si>
    <t>3.05.01.06 Gastos Notariales y Otros</t>
  </si>
  <si>
    <t>3.05.02.01 Servicios de Impresión</t>
  </si>
  <si>
    <t>3.05.02.02 Courrier &amp; Transporte de Documentos</t>
  </si>
  <si>
    <t>3.05.02.03 Servicios de Soporte TI</t>
  </si>
  <si>
    <t>3.05.02.04 Licencias SaaS &amp; Suscripciones</t>
  </si>
  <si>
    <t>3.06.01.01 Servicios de Reparación Instalaciones &amp; Equipos</t>
  </si>
  <si>
    <t>3.06.01.02 Artículos Reparación Instalaciones &amp; Equipos</t>
  </si>
  <si>
    <t>3.07.01.01 Gastos de promoción y marketing</t>
  </si>
  <si>
    <t>3.07.01.02 Gastos de Materiales en Encuentros</t>
  </si>
  <si>
    <t>3.08.01.01 Gastos de Movilización</t>
  </si>
  <si>
    <t>3.08.01.02 Gastos de Representación</t>
  </si>
  <si>
    <t>3.08.01.03 Gastos de Viajes</t>
  </si>
  <si>
    <t>3.11.01.01 Comisiones Bancarias</t>
  </si>
  <si>
    <t>3.11.01.03 Otras comisiones</t>
  </si>
  <si>
    <t>3.11.04.01 Diferencia tipo de cambio</t>
  </si>
  <si>
    <t>3.12.01.01 Multas e Intereses Gasto Rechazado Art 21 LIR</t>
  </si>
  <si>
    <t>3.12.01.02 Otras Multas e Intereses</t>
  </si>
  <si>
    <t>3.15.02.01 IVA No Recuperable</t>
  </si>
  <si>
    <t>4.01.01.01 Donaciones</t>
  </si>
  <si>
    <t>4.05.01.01 Corrección Monetaria Activos</t>
  </si>
  <si>
    <t>4.06.01.01 Diferencia Tipo de Cambio</t>
  </si>
  <si>
    <t>Sub-total</t>
  </si>
  <si>
    <t>Ganancia o Pérdida</t>
  </si>
  <si>
    <t>Total</t>
  </si>
  <si>
    <t>De acuerdo a lo estipulado en el Artículo No 100 del Código Tributario,dejo constancia que los datos para la confeccion del presente Balance,han sido proporcionados por el Contribuyente en calidad de fidedigna.</t>
  </si>
  <si>
    <t>Contador</t>
  </si>
  <si>
    <t xml:space="preserve">Análisis de Cuentas </t>
  </si>
  <si>
    <t>Disponible</t>
  </si>
  <si>
    <t>FECHA</t>
  </si>
  <si>
    <t>DESCRIPCION</t>
  </si>
  <si>
    <t>SALDO</t>
  </si>
  <si>
    <t>ASIENTO</t>
  </si>
  <si>
    <t xml:space="preserve">Cotizaciones por Pagar </t>
  </si>
  <si>
    <t>MUTUAL</t>
  </si>
  <si>
    <t>AFP</t>
  </si>
  <si>
    <t>IPS/FONASA</t>
  </si>
  <si>
    <t>Patrimonio</t>
  </si>
  <si>
    <t>Nota de Crédito Electrónica #1 emitida a EXTRANJEROS SIN RUT 55.555.555-5</t>
  </si>
  <si>
    <t>1.12.02.03 Anticipo de Honorarios</t>
  </si>
  <si>
    <t>3.11.02.01 Intereses</t>
  </si>
  <si>
    <t>Gasto Anticipado #1 recibida de DIANA LINDA ROJAS CANETE 17.249.784-5</t>
  </si>
  <si>
    <t>Boleta de Honorarios Electrónica #14684 recibida de WLADIMIR ALEJANDRO SCHRAMM LOP 13551618-K</t>
  </si>
  <si>
    <t>Boleta de Honorarios Electrónica #711 recibida de ANTONIA MARIA CALCAGNI GONZALE 17176303-7</t>
  </si>
  <si>
    <t>Boleta de Honorarios Electrónica #714 recibida de ANTONIA MARIA CALCAGNI GONZALE 17176303-7</t>
  </si>
  <si>
    <t>Boleta de Honorarios Electrónica #3281 recibida de ISABEL MARGARITA PERUCICH VERG 16365220-K</t>
  </si>
  <si>
    <t>Boleta de Honorarios Electrónica #153 recibida de ROMINA PAZ OJEDA RAKELA 15309690-2</t>
  </si>
  <si>
    <t>Factura Electrónica Exenta #8109495 recibida de Santander - Chile 97.036.000-K</t>
  </si>
  <si>
    <t>Factura Electrónica de Venta #38748451 recibida de Santander - Chile 97.036.000-K</t>
  </si>
  <si>
    <t>Factura Electrónica de Venta #1217594 recibida de MercadoLibre Chile LTDA 77.398.220-1</t>
  </si>
  <si>
    <t>Factura Electrónica Exenta #4929188 recibida de LATAM AIRLINES GROUP S.A. 89862200-2</t>
  </si>
  <si>
    <t>Factura Electrónica Exenta #4929671 recibida de LATAM AIRLINES GROUP S.A. 89862200-2</t>
  </si>
  <si>
    <t>Factura Electrónica Exenta #4929136 recibida de LATAM AIRLINES GROUP S.A. 89862200-2</t>
  </si>
  <si>
    <t>Factura Electrónica Exenta #4929655 recibida de LATAM AIRLINES GROUP S.A. 89862200-2</t>
  </si>
  <si>
    <t>Factura Electrónica Exenta #4929367 recibida de LATAM AIRLINES GROUP S.A. 89862200-2</t>
  </si>
  <si>
    <t>Factura Electrónica Exenta #4930434 recibida de LATAM AIRLINES GROUP S.A. 89862200-2</t>
  </si>
  <si>
    <t>Factura Electrónica Exenta #428539 recibida de JETSMART AIRLINES SPA 76574879-8</t>
  </si>
  <si>
    <t>Factura Electrónica Exenta #428563 recibida de JETSMART AIRLINES SPA 76574879-8</t>
  </si>
  <si>
    <t>Factura Electrónica Exenta #428553 recibida de JETSMART AIRLINES SPA 76574879-8</t>
  </si>
  <si>
    <t>Factura Electrónica Exenta #434107 recibida de JETSMART AIRLINES SPA 76574879-8</t>
  </si>
  <si>
    <t>Factura Electrónica Exenta #434099 recibida de JETSMART AIRLINES SPA 76574879-8</t>
  </si>
  <si>
    <t>Factura Electrónica Exenta #434093 recibida de JETSMART AIRLINES SPA 76574879-8</t>
  </si>
  <si>
    <t>Factura Electrónica Exenta #4942803 recibida de LATAM AIRLINES GROUP S.A. 89862200-2</t>
  </si>
  <si>
    <t>Factura Electrónica de Venta #5441275 recibida de EMPRESAS DMG S.A. 96.803.690-4</t>
  </si>
  <si>
    <t>Factura Electrónica de Venta #5441274 recibida de EMPRESAS DMG S.A. 96.803.690-4</t>
  </si>
  <si>
    <t>Factura Electrónica de Venta #5441273 recibida de EMPRESAS DMG S.A. 96.803.690-4</t>
  </si>
  <si>
    <t>Factura Electrónica de Venta #1308997 recibida de MercadoLibre Chile LTDA 77.398.220-1</t>
  </si>
  <si>
    <t>Factura Electrónica de Venta #1308996 recibida de MercadoLibre Chile LTDA 77.398.220-1</t>
  </si>
  <si>
    <t>Factura Electrónica de Venta #117708841 recibida de SODIMAC S.A. 96.792.430-K</t>
  </si>
  <si>
    <t>Factura Electrónica de Venta #10506 recibida de COMERCIAL RICHAD WILSON MANQUI CARREÑO E.I.R.L 76.387.802-3</t>
  </si>
  <si>
    <t>Factura Electrónica de Venta #2273149 recibida de ILOP S A 80.478.200-1</t>
  </si>
  <si>
    <t>Factura Electrónica de Venta #931 recibida de SOCIEDAD HOTELERA Y  TURISMO BARRIA Y BAHAMONDE LIMITADA 76.660.727-6</t>
  </si>
  <si>
    <t>Factura Electrónica de Venta #82712 recibida de SOC COMERCIAL SENU Y COMPANIA LIMITADA 79.875.110-7</t>
  </si>
  <si>
    <t>Factura Electrónica de Venta #1691 recibida de IMPRENTA WEB SPA 76.796.468-4</t>
  </si>
  <si>
    <t>Factura Electrónica de Venta #1276370 recibida de NAVIERA CRUZ DEL SUR LTDA 86.894.500-1</t>
  </si>
  <si>
    <t>Factura Electrónica de Venta #43596 recibida de CHOCOLATERIA ENTRELAGOS S A 89524800-2</t>
  </si>
  <si>
    <t>Factura Electrónica Exenta #947957 recibida de SKY Airline S.A. 88417000-1</t>
  </si>
  <si>
    <t>Factura Electrónica Exenta #947965 recibida de SKY Airline S.A. 88417000-1</t>
  </si>
  <si>
    <t>Factura Electrónica de Venta #5317 recibida de Techdomipar SPA 76.500.331-8</t>
  </si>
  <si>
    <t>Factura Electrónica de Venta #42948 recibida de BUNICK SPA 76.035.012-5</t>
  </si>
  <si>
    <t>Factura Electrónica de Venta #42947 recibida de BUNICK SPA 76.035.012-5</t>
  </si>
  <si>
    <t>Factura Electrónica de Venta #1280963 recibida de NAVIERA CRUZ DEL SUR LTDA 86.894.500-1</t>
  </si>
  <si>
    <t>Factura Electrónica de Venta #136 recibida de TOLCORP SPA 77.335.193-7</t>
  </si>
  <si>
    <t>Factura Electrónica de Venta #129672 recibida de INSUMOS COMPUTACIONALES ECOCOLOR LTDA 76.115.080-4</t>
  </si>
  <si>
    <t>Factura Electrónica de Venta #608503 recibida de SKY Airline S.A. 88417000-1</t>
  </si>
  <si>
    <t>Factura Electrónica Exenta #949711 recibida de SKY Airline S.A. 88417000-1</t>
  </si>
  <si>
    <t>Factura Electrónica Exenta #949548 recibida de SKY Airline S.A. 88417000-1</t>
  </si>
  <si>
    <t>Factura Electrónica de Venta #10334 recibida de IVONNE BELEN DIAZ AMPUERO 15.435.420-4</t>
  </si>
  <si>
    <t>Factura Electrónica de Venta #10541 recibida de ARQUIPUNTO SPA 76.603.677-5</t>
  </si>
  <si>
    <t>Factura Electrónica Exenta #5021653 recibida de LATAM AIRLINES GROUP S.A. 89862200-2</t>
  </si>
  <si>
    <t>Factura Electrónica Exenta #5634 recibida de Compañía Jac Transportes SpA 76257230-3</t>
  </si>
  <si>
    <t>Factura Electrónica de Venta #856475 recibida de ELECTRONICA CASA ROYAL LIMITADA 83.030.600-5</t>
  </si>
  <si>
    <t>Factura Electrónica Exenta #175 recibida de CRISTIAN ESTEBAN VERGARA GARATE 11.651.738-8</t>
  </si>
  <si>
    <t>Factura Electrónica Exenta #157 recibida de JUAN PABLO ARMSTRONG SILVA 11.624.941-3</t>
  </si>
  <si>
    <t>Factura Electrónica de Venta #1645372 recibida de MercadoLibre Chile LTDA 77.398.220-1</t>
  </si>
  <si>
    <t>Factura Electrónica Exenta #518625 recibida de JETSMART AIRLINES SPA 76.574.879-8</t>
  </si>
  <si>
    <t>Factura Electrónica Exenta #3878566 recibida de LATAM AIRLINES GROUP S.A. 89.862.200-2</t>
  </si>
  <si>
    <t>Factura Electrónica Exenta #996535 recibida de SKY Airline S.A. 88.417.000-1</t>
  </si>
  <si>
    <t>Factura Electrónica Exenta #5767 recibida de Compañía Jac Transportes SpA 76257230-3</t>
  </si>
  <si>
    <t>Factura Electrónica de Venta #1973 recibida de CENTRO CULTURAL EL AGORA SOCIEDAD ANONIMA 76.158.768-4</t>
  </si>
  <si>
    <t>Factura Electrónica de Venta #247 recibida de CASTRO Y NICOLAS SPA 76669584-1</t>
  </si>
  <si>
    <t>Factura Electrónica de Venta #32504 recibida de JETSMART AIRLINES SPA 76.574.879-8</t>
  </si>
  <si>
    <t>Factura Electrónica de Venta #26341 recibida de SAN MARTIN Y COMPANIA  LIMITADA 77.868.070-K</t>
  </si>
  <si>
    <t>Factura Electrónica Exenta #9630623 recibida de Santander - Chile 97036000-K</t>
  </si>
  <si>
    <t>Factura Electrónica de Venta #41963968 recibida de Santander - Chile 97036000-K</t>
  </si>
  <si>
    <t>Factura Electrónica Exenta #3924400 recibida de LATAM AIRLINES GROUP S.A. 89862200-2</t>
  </si>
  <si>
    <t>Factura Electrónica Exenta #3928542 recibida de LATAM AIRLINES GROUP S.A. 89862200-2</t>
  </si>
  <si>
    <t>Factura Electrónica Exenta #3928833 recibida de LATAM AIRLINES GROUP S.A. 89862200-2</t>
  </si>
  <si>
    <t>Centralización de Remuneraciones para Diciembre 2022</t>
  </si>
  <si>
    <t>Retención Boleta Honorarios Electrónica #149 recibida de ROMINA PAZ OJEDA RAKELA 15309690-2</t>
  </si>
  <si>
    <t>Retención Boleta Honorarios Electrónica #150 recibida de ROMINA PAZ OJEDA RAKELA 15309690-2</t>
  </si>
  <si>
    <t>Retención Boleta Honorarios Electrónica #111 recibida de ANDREA PATRICIA BUCCIONI LEAL 16086212-2</t>
  </si>
  <si>
    <t>Retención Boleta Honorarios Electrónica #69 recibida de RAYEN ALDAY YEVENES 18169283-9</t>
  </si>
  <si>
    <t>Retención Boleta Honorarios Electrónica #234 recibida de MARIA FRANCISCA EGANA DEL SOL 15379336-0</t>
  </si>
  <si>
    <t>Retención Boleta Honorarios Electrónica #711 recibida de ANTONIA MARIA CALCAGNI GONZALE 17176303-7</t>
  </si>
  <si>
    <t>Retención Boleta Honorarios Electrónica #714 recibida de ANTONIA MARIA CALCAGNI GONZALE 17176303-7</t>
  </si>
  <si>
    <t>Retención Boleta Honorarios Electrónica #132 recibida de MARIA GEORGINA FERNANDEZ 24938262-0</t>
  </si>
  <si>
    <t>Retención Boleta Honorarios Electrónica #182 recibida de CAMILA BUNSTER DANKLEFSEN 21245878-3</t>
  </si>
  <si>
    <t>Retención Boleta Honorarios Electrónica #235 recibida de EMY MASAKO RIVERO SONE 10069043-8</t>
  </si>
  <si>
    <t>Retención Boleta Honorarios Electrónica #234 recibida de EMY MASAKO RIVERO SONE 10069043-8</t>
  </si>
  <si>
    <t>Retención Boleta Honorarios Electrónica #366 recibida de HECTOR PASCUAL HEVIA GOMEZ 8524765-4</t>
  </si>
  <si>
    <t>Retención Boleta Honorarios Electrónica #112 recibida de ANDREA PATRICIA BUCCIONI LEAL 16086212-2</t>
  </si>
  <si>
    <t>Retención Boleta Honorarios Electrónica #151 recibida de ROMINA PAZ OJEDA RAKELA 15309690-2</t>
  </si>
  <si>
    <t>Retención Boleta Honorarios Electrónica #94 recibida de JAVIERA CONSUELO GARCES GATICA 16381147-2</t>
  </si>
  <si>
    <t>Retención Boleta Honorarios Electrónica #146 recibida de ROSARIO SOFFIA CONTRUCCI 16661634-4</t>
  </si>
  <si>
    <t>Retención Boleta Honorarios Electrónica #51 recibida de MARIA FERNANDA MARAMBIO MORAGA 15660256-6</t>
  </si>
  <si>
    <t>Retención Boleta Honorarios Electrónica #119 recibida de CONSTANZA DONOSO JERIA 16470239-1</t>
  </si>
  <si>
    <t>Retención Boleta Honorarios Electrónica #149 recibida de JOVAN STEVEN ESPINOSA MONTOYA 24141495-7</t>
  </si>
  <si>
    <t>Retención Boleta Honorarios Electrónica #83 recibida de KAREN ANDREA MENDEZ BAUTISTA 24586713-1</t>
  </si>
  <si>
    <t>Retención Boleta Honorarios Electrónica #83 recibida de CYNTHIA KARINA ARACENA RIVERA 16951150-0</t>
  </si>
  <si>
    <t>Retención Boleta Honorarios Electrónica #110 recibida de DIANA LINDA ROJAS CANETE 17249784-5</t>
  </si>
  <si>
    <t>Retención Boleta Honorarios Electrónica #71 recibida de RAYEN ALDAY YEVENES 18169283-9</t>
  </si>
  <si>
    <t>Retención Boleta Honorarios Electrónica #19 recibida de PABLO CESAR CEA LUARTE 14205868-5</t>
  </si>
  <si>
    <t>Retención Boleta Honorarios Electrónica #717 recibida de ANTONIA MARIA CALCAGNI GONZALE 17176303-7</t>
  </si>
  <si>
    <t>Retención Boleta Honorarios Electrónica #133 recibida de MARIA GEORGINA FERNANDEZ 24938262-0</t>
  </si>
  <si>
    <t>Retención Boleta Honorarios Electrónica #95 recibida de JAVIERA CONSUELO GARCES GATICA 16381147-2</t>
  </si>
  <si>
    <t>Retención Boleta Honorarios Electrónica #52 recibida de MARIA FERNANDA MARAMBIO MORAGA 15660256-6</t>
  </si>
  <si>
    <t>Retención Boleta Honorarios Electrónica #85 recibida de CYNTHIA KARINA ARACENA RIVERA 16951150-0</t>
  </si>
  <si>
    <t>Retención Boleta Honorarios Electrónica #153 recibida de ROMINA PAZ OJEDA RAKELA 15309690-2</t>
  </si>
  <si>
    <t>Fondo por Rendir #47 recibida de KAREN ANDREA MENDEZ BAUTISTA  24.586.713-1</t>
  </si>
  <si>
    <t>4.03.01.01 Otros Ingresos No Operacionales</t>
  </si>
  <si>
    <t>Tipo de Cambio al cierre del Ejercicio</t>
  </si>
  <si>
    <t>Saldo Final USD</t>
  </si>
  <si>
    <t>09/02/2022</t>
  </si>
  <si>
    <t>12/12/2022</t>
  </si>
  <si>
    <t>14/12/2022</t>
  </si>
  <si>
    <t>29/12/2022</t>
  </si>
  <si>
    <t>30/12/2022</t>
  </si>
  <si>
    <t>Diferencia Impuesto Unico Septiembre Josefina</t>
  </si>
  <si>
    <t>Rodrigo Toledo Mercado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</si>
</sst>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&quot;&quot;#,##0;[Red]\-&quot;&quot;#,##0"/>
    <numFmt numFmtId="165" formatCode="#,##0_ ;[Red]\-#,##0\ "/>
    <numFmt numFmtId="166" formatCode="_-* #,##0.00_-;\-* #,##0.00_-;_-* &quot;-&quot;??_-;_-@_-"/>
    <numFmt numFmtId="167" formatCode="d/m/yyyy"/>
    <numFmt numFmtId="168" formatCode="_ * #,##0.00_ ;_ * \-#,##0.00_ ;_ * &quot;-&quot;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b/>
      <sz val="11"/>
      <name val="Calibri"/>
    </font>
    <font>
      <b/>
      <sz val="14"/>
      <name val="Calibri"/>
    </font>
    <font>
      <b/>
      <i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rgb="FFD8D8D8"/>
        <bgColor rgb="FFD8D8D8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166" fontId="9" fillId="0" borderId="0" applyFont="0" applyFill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0" fontId="0" fillId="0" borderId="0" xfId="0" applyAlignment="1">
      <alignment horizontal="center"/>
    </xf>
    <xf numFmtId="14" fontId="0" fillId="0" borderId="0" xfId="0" applyNumberFormat="1"/>
    <xf numFmtId="41" fontId="0" fillId="0" borderId="0" xfId="1" applyFont="1"/>
    <xf numFmtId="0" fontId="6" fillId="3" borderId="0" xfId="0" applyFont="1" applyFill="1" applyAlignment="1">
      <alignment horizontal="center"/>
    </xf>
    <xf numFmtId="14" fontId="6" fillId="0" borderId="10" xfId="0" applyNumberFormat="1" applyFont="1" applyBorder="1"/>
    <xf numFmtId="14" fontId="6" fillId="0" borderId="0" xfId="0" applyNumberFormat="1" applyFont="1"/>
    <xf numFmtId="0" fontId="6" fillId="0" borderId="0" xfId="0" applyFont="1"/>
    <xf numFmtId="165" fontId="6" fillId="0" borderId="11" xfId="0" applyNumberFormat="1" applyFont="1" applyBorder="1"/>
    <xf numFmtId="14" fontId="6" fillId="3" borderId="10" xfId="0" applyNumberFormat="1" applyFont="1" applyFill="1" applyBorder="1" applyAlignment="1">
      <alignment horizontal="center"/>
    </xf>
    <xf numFmtId="14" fontId="6" fillId="3" borderId="0" xfId="0" applyNumberFormat="1" applyFont="1" applyFill="1" applyAlignment="1">
      <alignment horizontal="center"/>
    </xf>
    <xf numFmtId="165" fontId="6" fillId="3" borderId="11" xfId="0" applyNumberFormat="1" applyFont="1" applyFill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3" fontId="7" fillId="0" borderId="0" xfId="0" applyNumberFormat="1" applyFont="1"/>
    <xf numFmtId="165" fontId="7" fillId="0" borderId="11" xfId="0" applyNumberFormat="1" applyFont="1" applyBorder="1"/>
    <xf numFmtId="41" fontId="2" fillId="0" borderId="0" xfId="1" applyFont="1"/>
    <xf numFmtId="165" fontId="6" fillId="2" borderId="14" xfId="0" applyNumberFormat="1" applyFont="1" applyFill="1" applyBorder="1"/>
    <xf numFmtId="14" fontId="8" fillId="0" borderId="10" xfId="0" applyNumberFormat="1" applyFont="1" applyBorder="1"/>
    <xf numFmtId="14" fontId="8" fillId="0" borderId="0" xfId="0" applyNumberFormat="1" applyFont="1"/>
    <xf numFmtId="0" fontId="8" fillId="0" borderId="0" xfId="0" applyFont="1"/>
    <xf numFmtId="165" fontId="8" fillId="0" borderId="11" xfId="0" applyNumberFormat="1" applyFont="1" applyBorder="1"/>
    <xf numFmtId="14" fontId="8" fillId="3" borderId="10" xfId="0" applyNumberFormat="1" applyFont="1" applyFill="1" applyBorder="1" applyAlignment="1">
      <alignment horizontal="center"/>
    </xf>
    <xf numFmtId="14" fontId="8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165" fontId="8" fillId="3" borderId="11" xfId="0" applyNumberFormat="1" applyFont="1" applyFill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65" fontId="0" fillId="0" borderId="11" xfId="0" applyNumberFormat="1" applyBorder="1"/>
    <xf numFmtId="165" fontId="8" fillId="2" borderId="14" xfId="0" applyNumberFormat="1" applyFont="1" applyFill="1" applyBorder="1"/>
    <xf numFmtId="14" fontId="8" fillId="0" borderId="18" xfId="0" applyNumberFormat="1" applyFont="1" applyBorder="1"/>
    <xf numFmtId="165" fontId="8" fillId="0" borderId="19" xfId="0" applyNumberFormat="1" applyFont="1" applyBorder="1"/>
    <xf numFmtId="14" fontId="8" fillId="3" borderId="18" xfId="0" applyNumberFormat="1" applyFont="1" applyFill="1" applyBorder="1" applyAlignment="1">
      <alignment horizontal="center"/>
    </xf>
    <xf numFmtId="165" fontId="8" fillId="3" borderId="19" xfId="0" applyNumberFormat="1" applyFont="1" applyFill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19" xfId="0" applyNumberFormat="1" applyBorder="1"/>
    <xf numFmtId="14" fontId="0" fillId="0" borderId="18" xfId="0" applyNumberFormat="1" applyBorder="1"/>
    <xf numFmtId="0" fontId="0" fillId="0" borderId="0" xfId="0" applyAlignment="1">
      <alignment horizontal="center" vertical="center"/>
    </xf>
    <xf numFmtId="165" fontId="10" fillId="2" borderId="22" xfId="0" applyNumberFormat="1" applyFont="1" applyFill="1" applyBorder="1"/>
    <xf numFmtId="0" fontId="8" fillId="0" borderId="10" xfId="0" applyFont="1" applyBorder="1"/>
    <xf numFmtId="0" fontId="8" fillId="3" borderId="10" xfId="0" applyFont="1" applyFill="1" applyBorder="1" applyAlignment="1">
      <alignment horizontal="center"/>
    </xf>
    <xf numFmtId="167" fontId="0" fillId="0" borderId="10" xfId="0" applyNumberFormat="1" applyBorder="1" applyAlignment="1">
      <alignment horizontal="center"/>
    </xf>
    <xf numFmtId="41" fontId="0" fillId="4" borderId="0" xfId="1" applyFont="1" applyFill="1"/>
    <xf numFmtId="3" fontId="8" fillId="0" borderId="0" xfId="0" applyNumberFormat="1" applyFont="1"/>
    <xf numFmtId="165" fontId="8" fillId="0" borderId="0" xfId="0" applyNumberFormat="1" applyFont="1"/>
    <xf numFmtId="0" fontId="0" fillId="0" borderId="15" xfId="0" applyBorder="1"/>
    <xf numFmtId="0" fontId="0" fillId="0" borderId="18" xfId="0" applyBorder="1"/>
    <xf numFmtId="41" fontId="0" fillId="0" borderId="17" xfId="1" applyFont="1" applyBorder="1"/>
    <xf numFmtId="41" fontId="0" fillId="0" borderId="19" xfId="1" applyFont="1" applyBorder="1"/>
    <xf numFmtId="0" fontId="0" fillId="0" borderId="4" xfId="0" applyBorder="1"/>
    <xf numFmtId="41" fontId="0" fillId="0" borderId="6" xfId="1" applyFont="1" applyBorder="1"/>
    <xf numFmtId="168" fontId="0" fillId="0" borderId="0" xfId="1" applyNumberFormat="1" applyFont="1"/>
    <xf numFmtId="0" fontId="11" fillId="0" borderId="0" xfId="0" applyFont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164" fontId="11" fillId="0" borderId="1" xfId="0" applyNumberFormat="1" applyFont="1" applyBorder="1"/>
    <xf numFmtId="164" fontId="11" fillId="0" borderId="0" xfId="0" applyNumberFormat="1" applyFont="1"/>
    <xf numFmtId="0" fontId="13" fillId="0" borderId="0" xfId="0" applyFo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/>
    <xf numFmtId="0" fontId="0" fillId="0" borderId="1" xfId="0" applyBorder="1"/>
    <xf numFmtId="0" fontId="12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6" fillId="3" borderId="10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5" fillId="0" borderId="0" xfId="0" applyFont="1"/>
    <xf numFmtId="0" fontId="5" fillId="0" borderId="11" xfId="0" applyFont="1" applyBorder="1"/>
    <xf numFmtId="0" fontId="6" fillId="2" borderId="12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left"/>
    </xf>
    <xf numFmtId="3" fontId="8" fillId="3" borderId="10" xfId="0" applyNumberFormat="1" applyFont="1" applyFill="1" applyBorder="1" applyAlignment="1">
      <alignment horizontal="center"/>
    </xf>
    <xf numFmtId="3" fontId="8" fillId="3" borderId="0" xfId="0" applyNumberFormat="1" applyFont="1" applyFill="1" applyAlignment="1">
      <alignment horizontal="center"/>
    </xf>
    <xf numFmtId="3" fontId="8" fillId="3" borderId="18" xfId="0" applyNumberFormat="1" applyFont="1" applyFill="1" applyBorder="1" applyAlignment="1">
      <alignment horizontal="center"/>
    </xf>
    <xf numFmtId="0" fontId="5" fillId="0" borderId="19" xfId="0" applyFont="1" applyBorder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5" fillId="0" borderId="16" xfId="0" applyFont="1" applyBorder="1"/>
    <xf numFmtId="0" fontId="5" fillId="0" borderId="17" xfId="0" applyFont="1" applyBorder="1"/>
    <xf numFmtId="0" fontId="6" fillId="2" borderId="20" xfId="0" applyFont="1" applyFill="1" applyBorder="1" applyAlignment="1">
      <alignment horizontal="left"/>
    </xf>
    <xf numFmtId="0" fontId="6" fillId="2" borderId="21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0" fontId="8" fillId="2" borderId="13" xfId="0" applyFont="1" applyFill="1" applyBorder="1" applyAlignment="1">
      <alignment horizontal="left"/>
    </xf>
  </cellXfs>
  <cellStyles count="3">
    <cellStyle name="Comma 2" xfId="2" xr:uid="{FBE73737-976F-4560-8580-26DC897A8104}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8</xdr:col>
      <xdr:colOff>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71437</xdr:colOff>
      <xdr:row>1</xdr:row>
      <xdr:rowOff>23813</xdr:rowOff>
    </xdr:from>
    <xdr:to>
      <xdr:col>18</xdr:col>
      <xdr:colOff>356104</xdr:colOff>
      <xdr:row>13</xdr:row>
      <xdr:rowOff>73511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84B56E-8737-9C84-3AB9-875D7E81D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51593" y="226219"/>
          <a:ext cx="8666667" cy="2466667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7</xdr:col>
      <xdr:colOff>130969</xdr:colOff>
      <xdr:row>15</xdr:row>
      <xdr:rowOff>0</xdr:rowOff>
    </xdr:from>
    <xdr:to>
      <xdr:col>20</xdr:col>
      <xdr:colOff>107156</xdr:colOff>
      <xdr:row>26</xdr:row>
      <xdr:rowOff>164306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8EBC8C-827D-5413-7100-6C0A37355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11125" y="3012281"/>
          <a:ext cx="10096500" cy="229552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750094</xdr:colOff>
      <xdr:row>127</xdr:row>
      <xdr:rowOff>0</xdr:rowOff>
    </xdr:from>
    <xdr:to>
      <xdr:col>14</xdr:col>
      <xdr:colOff>185738</xdr:colOff>
      <xdr:row>135</xdr:row>
      <xdr:rowOff>40481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7FF464-35F0-D3A3-0D47-CD87512E2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46719" y="29134595"/>
          <a:ext cx="5638800" cy="16002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LAY\Energy%20to%20Business\2022\Balance%20General%20al%2031-12-2022%20Energy%20to%20Business.xlsx" TargetMode="External"/><Relationship Id="rId1" Type="http://schemas.openxmlformats.org/officeDocument/2006/relationships/externalLinkPath" Target="/CLAY/Energy%20to%20Business/2022/Balance%20General%20al%2031-12-2022%20Energy%20to%20Busine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8 columnas"/>
      <sheetName val="Activos"/>
      <sheetName val="CM. PPM"/>
      <sheetName val="Activo Fijo"/>
      <sheetName val="Pasivos"/>
      <sheetName val="Patrimonio"/>
    </sheetNames>
    <sheetDataSet>
      <sheetData sheetId="0">
        <row r="16">
          <cell r="A16" t="str">
            <v>1.05.01.01 Clientes por Cobrar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"/>
  <sheetViews>
    <sheetView showGridLines="0" tabSelected="1" zoomScale="80" zoomScaleNormal="80" workbookViewId="0">
      <selection activeCell="J77" sqref="J77"/>
    </sheetView>
  </sheetViews>
  <sheetFormatPr baseColWidth="10" defaultColWidth="9.140625" defaultRowHeight="15" x14ac:dyDescent="0.25"/>
  <cols>
    <col min="1" max="1" width="50" customWidth="1"/>
    <col min="2" max="9" width="16" customWidth="1"/>
  </cols>
  <sheetData>
    <row r="1" spans="1:9" x14ac:dyDescent="0.25">
      <c r="A1" s="55" t="s">
        <v>0</v>
      </c>
      <c r="B1" t="s">
        <v>1</v>
      </c>
    </row>
    <row r="2" spans="1:9" x14ac:dyDescent="0.25">
      <c r="A2" s="55" t="s">
        <v>2</v>
      </c>
      <c r="B2" t="s">
        <v>3</v>
      </c>
    </row>
    <row r="3" spans="1:9" x14ac:dyDescent="0.25">
      <c r="A3" s="55" t="s">
        <v>4</v>
      </c>
      <c r="B3" t="s">
        <v>5</v>
      </c>
    </row>
    <row r="4" spans="1:9" x14ac:dyDescent="0.25">
      <c r="A4" s="55" t="s">
        <v>6</v>
      </c>
      <c r="B4" t="s">
        <v>7</v>
      </c>
    </row>
    <row r="5" spans="1:9" x14ac:dyDescent="0.25">
      <c r="A5" s="55" t="s">
        <v>8</v>
      </c>
      <c r="B5" t="s">
        <v>9</v>
      </c>
    </row>
    <row r="8" spans="1:9" x14ac:dyDescent="0.25">
      <c r="A8" s="63" t="s">
        <v>10</v>
      </c>
      <c r="B8" s="63"/>
      <c r="C8" s="63"/>
      <c r="D8" s="63"/>
      <c r="E8" s="63"/>
      <c r="F8" s="63"/>
      <c r="G8" s="63"/>
      <c r="H8" s="63"/>
      <c r="I8" s="63"/>
    </row>
    <row r="9" spans="1:9" x14ac:dyDescent="0.25">
      <c r="A9" s="63" t="s">
        <v>11</v>
      </c>
      <c r="B9" s="63"/>
      <c r="C9" s="63"/>
      <c r="D9" s="63"/>
      <c r="E9" s="63"/>
      <c r="F9" s="63"/>
      <c r="G9" s="63"/>
      <c r="H9" s="63"/>
      <c r="I9" s="63"/>
    </row>
    <row r="10" spans="1:9" x14ac:dyDescent="0.25">
      <c r="A10" s="66" t="s">
        <v>12</v>
      </c>
      <c r="B10" s="63" t="s">
        <v>13</v>
      </c>
      <c r="C10" s="64"/>
      <c r="D10" s="63" t="s">
        <v>14</v>
      </c>
      <c r="E10" s="64"/>
      <c r="F10" s="63" t="s">
        <v>15</v>
      </c>
      <c r="G10" s="64"/>
      <c r="H10" s="63" t="s">
        <v>16</v>
      </c>
      <c r="I10" s="65"/>
    </row>
    <row r="11" spans="1:9" x14ac:dyDescent="0.25">
      <c r="A11" s="65"/>
      <c r="B11" s="56" t="s">
        <v>17</v>
      </c>
      <c r="C11" s="56" t="s">
        <v>18</v>
      </c>
      <c r="D11" s="56" t="s">
        <v>19</v>
      </c>
      <c r="E11" s="56" t="s">
        <v>20</v>
      </c>
      <c r="F11" s="56" t="s">
        <v>21</v>
      </c>
      <c r="G11" s="56" t="s">
        <v>22</v>
      </c>
      <c r="H11" s="56" t="s">
        <v>23</v>
      </c>
      <c r="I11" s="56" t="s">
        <v>24</v>
      </c>
    </row>
    <row r="12" spans="1:9" x14ac:dyDescent="0.25">
      <c r="A12" s="2" t="s">
        <v>25</v>
      </c>
      <c r="B12" s="3">
        <v>438974348</v>
      </c>
      <c r="C12" s="3">
        <v>371541981</v>
      </c>
      <c r="D12" s="3">
        <v>67432367</v>
      </c>
      <c r="E12" s="3">
        <v>0</v>
      </c>
      <c r="F12" s="3">
        <v>67432367</v>
      </c>
      <c r="G12" s="3">
        <v>0</v>
      </c>
      <c r="H12" s="3">
        <v>0</v>
      </c>
      <c r="I12" s="3">
        <v>0</v>
      </c>
    </row>
    <row r="13" spans="1:9" x14ac:dyDescent="0.25">
      <c r="A13" s="2" t="s">
        <v>26</v>
      </c>
      <c r="B13" s="3">
        <v>454045343</v>
      </c>
      <c r="C13" s="3">
        <v>405088539</v>
      </c>
      <c r="D13" s="3">
        <v>48956804</v>
      </c>
      <c r="E13" s="3">
        <v>0</v>
      </c>
      <c r="F13" s="3">
        <v>48956804</v>
      </c>
      <c r="G13" s="3">
        <v>0</v>
      </c>
      <c r="H13" s="3">
        <v>0</v>
      </c>
      <c r="I13" s="3">
        <v>0</v>
      </c>
    </row>
    <row r="14" spans="1:9" x14ac:dyDescent="0.25">
      <c r="A14" s="2" t="s">
        <v>27</v>
      </c>
      <c r="B14" s="3">
        <v>407354121</v>
      </c>
      <c r="C14" s="3">
        <v>406695581</v>
      </c>
      <c r="D14" s="3">
        <v>658540</v>
      </c>
      <c r="E14" s="3">
        <v>0</v>
      </c>
      <c r="F14" s="3">
        <v>658540</v>
      </c>
      <c r="G14" s="3">
        <v>0</v>
      </c>
      <c r="H14" s="3">
        <v>0</v>
      </c>
      <c r="I14" s="3">
        <v>0</v>
      </c>
    </row>
    <row r="15" spans="1:9" x14ac:dyDescent="0.25">
      <c r="A15" s="2" t="s">
        <v>28</v>
      </c>
      <c r="B15" s="3">
        <v>0</v>
      </c>
      <c r="C15" s="3">
        <v>140171</v>
      </c>
      <c r="D15" s="3">
        <v>0</v>
      </c>
      <c r="E15" s="3">
        <v>140171</v>
      </c>
      <c r="F15" s="3">
        <v>0</v>
      </c>
      <c r="G15" s="3">
        <v>140171</v>
      </c>
      <c r="H15" s="3">
        <v>0</v>
      </c>
      <c r="I15" s="3">
        <v>0</v>
      </c>
    </row>
    <row r="16" spans="1:9" x14ac:dyDescent="0.25">
      <c r="A16" s="2" t="s">
        <v>29</v>
      </c>
      <c r="B16" s="3">
        <v>1500000</v>
      </c>
      <c r="C16" s="3">
        <v>1500000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</row>
    <row r="17" spans="1:9" x14ac:dyDescent="0.25">
      <c r="A17" s="2" t="s">
        <v>95</v>
      </c>
      <c r="B17" s="3">
        <v>1200000</v>
      </c>
      <c r="C17" s="3">
        <v>0</v>
      </c>
      <c r="D17" s="3">
        <v>1200000</v>
      </c>
      <c r="E17" s="3">
        <v>0</v>
      </c>
      <c r="F17" s="3">
        <v>1200000</v>
      </c>
      <c r="G17" s="3">
        <v>0</v>
      </c>
      <c r="H17" s="3">
        <v>0</v>
      </c>
      <c r="I17" s="3">
        <v>0</v>
      </c>
    </row>
    <row r="18" spans="1:9" x14ac:dyDescent="0.25">
      <c r="A18" s="2" t="s">
        <v>30</v>
      </c>
      <c r="B18" s="3">
        <v>30031571</v>
      </c>
      <c r="C18" s="3">
        <v>30031571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</row>
    <row r="19" spans="1:9" x14ac:dyDescent="0.25">
      <c r="A19" s="2" t="s">
        <v>31</v>
      </c>
      <c r="B19" s="3">
        <v>202909314</v>
      </c>
      <c r="C19" s="3">
        <v>207108643</v>
      </c>
      <c r="D19" s="3">
        <v>0</v>
      </c>
      <c r="E19" s="3">
        <v>4199329</v>
      </c>
      <c r="F19" s="3">
        <v>0</v>
      </c>
      <c r="G19" s="3">
        <v>4199329</v>
      </c>
      <c r="H19" s="3">
        <v>0</v>
      </c>
      <c r="I19" s="3">
        <v>0</v>
      </c>
    </row>
    <row r="20" spans="1:9" x14ac:dyDescent="0.25">
      <c r="A20" s="2" t="s">
        <v>32</v>
      </c>
      <c r="B20" s="3">
        <v>76066680</v>
      </c>
      <c r="C20" s="3">
        <v>81494611</v>
      </c>
      <c r="D20" s="3">
        <v>0</v>
      </c>
      <c r="E20" s="3">
        <v>5427931</v>
      </c>
      <c r="F20" s="3">
        <v>0</v>
      </c>
      <c r="G20" s="3">
        <v>5427931</v>
      </c>
      <c r="H20" s="3">
        <v>0</v>
      </c>
      <c r="I20" s="3">
        <v>0</v>
      </c>
    </row>
    <row r="21" spans="1:9" x14ac:dyDescent="0.25">
      <c r="A21" s="2" t="s">
        <v>33</v>
      </c>
      <c r="B21" s="3">
        <v>4068646</v>
      </c>
      <c r="C21" s="3">
        <v>4068646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</row>
    <row r="22" spans="1:9" x14ac:dyDescent="0.25">
      <c r="A22" s="2" t="s">
        <v>34</v>
      </c>
      <c r="B22" s="3">
        <v>17980</v>
      </c>
      <c r="C22" s="3">
        <v>17980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</row>
    <row r="23" spans="1:9" x14ac:dyDescent="0.25">
      <c r="A23" s="2" t="s">
        <v>35</v>
      </c>
      <c r="B23" s="3">
        <v>924894</v>
      </c>
      <c r="C23" s="3">
        <v>1035740</v>
      </c>
      <c r="D23" s="3">
        <v>0</v>
      </c>
      <c r="E23" s="3">
        <v>110846</v>
      </c>
      <c r="F23" s="3">
        <v>0</v>
      </c>
      <c r="G23" s="3">
        <v>110846</v>
      </c>
      <c r="H23" s="3">
        <v>0</v>
      </c>
      <c r="I23" s="3">
        <v>0</v>
      </c>
    </row>
    <row r="24" spans="1:9" x14ac:dyDescent="0.25">
      <c r="A24" s="2" t="s">
        <v>36</v>
      </c>
      <c r="B24" s="3">
        <v>25499630</v>
      </c>
      <c r="C24" s="3">
        <v>29953146</v>
      </c>
      <c r="D24" s="3">
        <v>0</v>
      </c>
      <c r="E24" s="3">
        <v>4453516</v>
      </c>
      <c r="F24" s="3">
        <v>0</v>
      </c>
      <c r="G24" s="3">
        <v>4453516</v>
      </c>
      <c r="H24" s="3">
        <v>0</v>
      </c>
      <c r="I24" s="3">
        <v>0</v>
      </c>
    </row>
    <row r="25" spans="1:9" x14ac:dyDescent="0.25">
      <c r="A25" s="2" t="s">
        <v>37</v>
      </c>
      <c r="B25" s="3">
        <v>3752269</v>
      </c>
      <c r="C25" s="3">
        <v>4008906</v>
      </c>
      <c r="D25" s="3">
        <v>0</v>
      </c>
      <c r="E25" s="3">
        <v>256637</v>
      </c>
      <c r="F25" s="3">
        <v>0</v>
      </c>
      <c r="G25" s="3">
        <v>256637</v>
      </c>
      <c r="H25" s="3">
        <v>0</v>
      </c>
      <c r="I25" s="3">
        <v>0</v>
      </c>
    </row>
    <row r="26" spans="1:9" x14ac:dyDescent="0.25">
      <c r="A26" s="2" t="s">
        <v>38</v>
      </c>
      <c r="B26" s="3">
        <v>8128361</v>
      </c>
      <c r="C26" s="3">
        <v>8817420</v>
      </c>
      <c r="D26" s="3">
        <v>0</v>
      </c>
      <c r="E26" s="3">
        <v>689059</v>
      </c>
      <c r="F26" s="3">
        <v>0</v>
      </c>
      <c r="G26" s="3">
        <v>689059</v>
      </c>
      <c r="H26" s="3">
        <v>0</v>
      </c>
      <c r="I26" s="3">
        <v>0</v>
      </c>
    </row>
    <row r="27" spans="1:9" x14ac:dyDescent="0.25">
      <c r="A27" s="2" t="s">
        <v>39</v>
      </c>
      <c r="B27" s="3">
        <v>337518</v>
      </c>
      <c r="C27" s="3">
        <v>372349</v>
      </c>
      <c r="D27" s="3">
        <v>0</v>
      </c>
      <c r="E27" s="3">
        <v>34831</v>
      </c>
      <c r="F27" s="3">
        <v>0</v>
      </c>
      <c r="G27" s="3">
        <v>34831</v>
      </c>
      <c r="H27" s="3">
        <v>0</v>
      </c>
      <c r="I27" s="3">
        <v>0</v>
      </c>
    </row>
    <row r="28" spans="1:9" x14ac:dyDescent="0.25">
      <c r="A28" s="2" t="s">
        <v>40</v>
      </c>
      <c r="B28" s="3">
        <v>86245217</v>
      </c>
      <c r="C28" s="3">
        <v>86245217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</row>
    <row r="29" spans="1:9" x14ac:dyDescent="0.25">
      <c r="A29" s="2" t="s">
        <v>41</v>
      </c>
      <c r="B29" s="3">
        <v>2778042</v>
      </c>
      <c r="C29" s="3">
        <v>2778042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pans="1:9" x14ac:dyDescent="0.25">
      <c r="A30" s="2" t="s">
        <v>42</v>
      </c>
      <c r="B30" s="3">
        <v>0</v>
      </c>
      <c r="C30" s="3">
        <v>1075000</v>
      </c>
      <c r="D30" s="3">
        <v>0</v>
      </c>
      <c r="E30" s="3">
        <v>1075000</v>
      </c>
      <c r="F30" s="3">
        <v>0</v>
      </c>
      <c r="G30" s="3">
        <v>1075000</v>
      </c>
      <c r="H30" s="3">
        <v>0</v>
      </c>
      <c r="I30" s="3">
        <v>0</v>
      </c>
    </row>
    <row r="31" spans="1:9" x14ac:dyDescent="0.25">
      <c r="A31" s="2" t="s">
        <v>43</v>
      </c>
      <c r="B31" s="3">
        <v>0</v>
      </c>
      <c r="C31" s="3">
        <v>71198687</v>
      </c>
      <c r="D31" s="3">
        <v>0</v>
      </c>
      <c r="E31" s="3">
        <v>71198687</v>
      </c>
      <c r="F31" s="3">
        <v>0</v>
      </c>
      <c r="G31" s="3">
        <v>71198687</v>
      </c>
      <c r="H31" s="3">
        <v>0</v>
      </c>
      <c r="I31" s="3">
        <v>0</v>
      </c>
    </row>
    <row r="32" spans="1:9" x14ac:dyDescent="0.25">
      <c r="A32" s="2" t="s">
        <v>44</v>
      </c>
      <c r="B32" s="3">
        <v>42665456</v>
      </c>
      <c r="C32" s="3">
        <v>2778049</v>
      </c>
      <c r="D32" s="3">
        <v>39887407</v>
      </c>
      <c r="E32" s="3">
        <v>0</v>
      </c>
      <c r="F32" s="3">
        <v>0</v>
      </c>
      <c r="G32" s="3">
        <v>0</v>
      </c>
      <c r="H32" s="3">
        <v>39887407</v>
      </c>
      <c r="I32" s="3">
        <v>0</v>
      </c>
    </row>
    <row r="33" spans="1:9" x14ac:dyDescent="0.25">
      <c r="A33" s="2" t="s">
        <v>45</v>
      </c>
      <c r="B33" s="3">
        <v>2464863</v>
      </c>
      <c r="C33" s="3">
        <v>0</v>
      </c>
      <c r="D33" s="3">
        <v>2464863</v>
      </c>
      <c r="E33" s="3">
        <v>0</v>
      </c>
      <c r="F33" s="3">
        <v>0</v>
      </c>
      <c r="G33" s="3">
        <v>0</v>
      </c>
      <c r="H33" s="3">
        <v>2464863</v>
      </c>
      <c r="I33" s="3">
        <v>0</v>
      </c>
    </row>
    <row r="34" spans="1:9" x14ac:dyDescent="0.25">
      <c r="A34" s="2" t="s">
        <v>46</v>
      </c>
      <c r="B34" s="3">
        <v>463000</v>
      </c>
      <c r="C34" s="3">
        <v>0</v>
      </c>
      <c r="D34" s="3">
        <v>463000</v>
      </c>
      <c r="E34" s="3">
        <v>0</v>
      </c>
      <c r="F34" s="3">
        <v>0</v>
      </c>
      <c r="G34" s="3">
        <v>0</v>
      </c>
      <c r="H34" s="3">
        <v>463000</v>
      </c>
      <c r="I34" s="3">
        <v>0</v>
      </c>
    </row>
    <row r="35" spans="1:9" x14ac:dyDescent="0.25">
      <c r="A35" s="2" t="s">
        <v>47</v>
      </c>
      <c r="B35" s="3">
        <v>152713668</v>
      </c>
      <c r="C35" s="3">
        <v>0</v>
      </c>
      <c r="D35" s="3">
        <v>152713668</v>
      </c>
      <c r="E35" s="3">
        <v>0</v>
      </c>
      <c r="F35" s="3">
        <v>0</v>
      </c>
      <c r="G35" s="3">
        <v>0</v>
      </c>
      <c r="H35" s="3">
        <v>152713668</v>
      </c>
      <c r="I35" s="3">
        <v>0</v>
      </c>
    </row>
    <row r="36" spans="1:9" x14ac:dyDescent="0.25">
      <c r="A36" s="2" t="s">
        <v>48</v>
      </c>
      <c r="B36" s="3">
        <v>659747</v>
      </c>
      <c r="C36" s="3">
        <v>0</v>
      </c>
      <c r="D36" s="3">
        <v>659747</v>
      </c>
      <c r="E36" s="3">
        <v>0</v>
      </c>
      <c r="F36" s="3">
        <v>0</v>
      </c>
      <c r="G36" s="3">
        <v>0</v>
      </c>
      <c r="H36" s="3">
        <v>659747</v>
      </c>
      <c r="I36" s="3">
        <v>0</v>
      </c>
    </row>
    <row r="37" spans="1:9" x14ac:dyDescent="0.25">
      <c r="A37" s="2" t="s">
        <v>49</v>
      </c>
      <c r="B37" s="3">
        <v>71630</v>
      </c>
      <c r="C37" s="3">
        <v>0</v>
      </c>
      <c r="D37" s="3">
        <v>71630</v>
      </c>
      <c r="E37" s="3">
        <v>0</v>
      </c>
      <c r="F37" s="3">
        <v>0</v>
      </c>
      <c r="G37" s="3">
        <v>0</v>
      </c>
      <c r="H37" s="3">
        <v>71630</v>
      </c>
      <c r="I37" s="3">
        <v>0</v>
      </c>
    </row>
    <row r="38" spans="1:9" x14ac:dyDescent="0.25">
      <c r="A38" s="2" t="s">
        <v>50</v>
      </c>
      <c r="B38" s="3">
        <v>53445</v>
      </c>
      <c r="C38" s="3">
        <v>0</v>
      </c>
      <c r="D38" s="3">
        <v>53445</v>
      </c>
      <c r="E38" s="3">
        <v>0</v>
      </c>
      <c r="F38" s="3">
        <v>0</v>
      </c>
      <c r="G38" s="3">
        <v>0</v>
      </c>
      <c r="H38" s="3">
        <v>53445</v>
      </c>
      <c r="I38" s="3">
        <v>0</v>
      </c>
    </row>
    <row r="39" spans="1:9" x14ac:dyDescent="0.25">
      <c r="A39" s="2" t="s">
        <v>51</v>
      </c>
      <c r="B39" s="3">
        <v>1222656</v>
      </c>
      <c r="C39" s="3">
        <v>0</v>
      </c>
      <c r="D39" s="3">
        <v>1222656</v>
      </c>
      <c r="E39" s="3">
        <v>0</v>
      </c>
      <c r="F39" s="3">
        <v>0</v>
      </c>
      <c r="G39" s="3">
        <v>0</v>
      </c>
      <c r="H39" s="3">
        <v>1222656</v>
      </c>
      <c r="I39" s="3">
        <v>0</v>
      </c>
    </row>
    <row r="40" spans="1:9" x14ac:dyDescent="0.25">
      <c r="A40" s="2" t="s">
        <v>52</v>
      </c>
      <c r="B40" s="3">
        <v>64911602</v>
      </c>
      <c r="C40" s="3">
        <v>0</v>
      </c>
      <c r="D40" s="3">
        <v>64911602</v>
      </c>
      <c r="E40" s="3">
        <v>0</v>
      </c>
      <c r="F40" s="3">
        <v>0</v>
      </c>
      <c r="G40" s="3">
        <v>0</v>
      </c>
      <c r="H40" s="3">
        <v>64911602</v>
      </c>
      <c r="I40" s="3">
        <v>0</v>
      </c>
    </row>
    <row r="41" spans="1:9" x14ac:dyDescent="0.25">
      <c r="A41" s="2" t="s">
        <v>53</v>
      </c>
      <c r="B41" s="3">
        <v>13883105</v>
      </c>
      <c r="C41" s="3">
        <v>0</v>
      </c>
      <c r="D41" s="3">
        <v>13883105</v>
      </c>
      <c r="E41" s="3">
        <v>0</v>
      </c>
      <c r="F41" s="3">
        <v>0</v>
      </c>
      <c r="G41" s="3">
        <v>0</v>
      </c>
      <c r="H41" s="3">
        <v>13883105</v>
      </c>
      <c r="I41" s="3">
        <v>0</v>
      </c>
    </row>
    <row r="42" spans="1:9" x14ac:dyDescent="0.25">
      <c r="A42" s="2" t="s">
        <v>54</v>
      </c>
      <c r="B42" s="3">
        <v>500000</v>
      </c>
      <c r="C42" s="3">
        <v>0</v>
      </c>
      <c r="D42" s="3">
        <v>500000</v>
      </c>
      <c r="E42" s="3">
        <v>0</v>
      </c>
      <c r="F42" s="3">
        <v>0</v>
      </c>
      <c r="G42" s="3">
        <v>0</v>
      </c>
      <c r="H42" s="3">
        <v>500000</v>
      </c>
      <c r="I42" s="3">
        <v>0</v>
      </c>
    </row>
    <row r="43" spans="1:9" x14ac:dyDescent="0.25">
      <c r="A43" s="2" t="s">
        <v>55</v>
      </c>
      <c r="B43" s="3">
        <v>8475933</v>
      </c>
      <c r="C43" s="3">
        <v>0</v>
      </c>
      <c r="D43" s="3">
        <v>8475933</v>
      </c>
      <c r="E43" s="3">
        <v>0</v>
      </c>
      <c r="F43" s="3">
        <v>0</v>
      </c>
      <c r="G43" s="3">
        <v>0</v>
      </c>
      <c r="H43" s="3">
        <v>8475933</v>
      </c>
      <c r="I43" s="3">
        <v>0</v>
      </c>
    </row>
    <row r="44" spans="1:9" x14ac:dyDescent="0.25">
      <c r="A44" s="2" t="s">
        <v>56</v>
      </c>
      <c r="B44" s="3">
        <v>19916856</v>
      </c>
      <c r="C44" s="3">
        <v>2722958</v>
      </c>
      <c r="D44" s="3">
        <v>17193898</v>
      </c>
      <c r="E44" s="3">
        <v>0</v>
      </c>
      <c r="F44" s="3">
        <v>0</v>
      </c>
      <c r="G44" s="3">
        <v>0</v>
      </c>
      <c r="H44" s="3">
        <v>17193898</v>
      </c>
      <c r="I44" s="3">
        <v>0</v>
      </c>
    </row>
    <row r="45" spans="1:9" x14ac:dyDescent="0.25">
      <c r="A45" s="2" t="s">
        <v>57</v>
      </c>
      <c r="B45" s="3">
        <v>92200</v>
      </c>
      <c r="C45" s="3">
        <v>0</v>
      </c>
      <c r="D45" s="3">
        <v>92200</v>
      </c>
      <c r="E45" s="3">
        <v>0</v>
      </c>
      <c r="F45" s="3">
        <v>0</v>
      </c>
      <c r="G45" s="3">
        <v>0</v>
      </c>
      <c r="H45" s="3">
        <v>92200</v>
      </c>
      <c r="I45" s="3">
        <v>0</v>
      </c>
    </row>
    <row r="46" spans="1:9" x14ac:dyDescent="0.25">
      <c r="A46" s="2" t="s">
        <v>58</v>
      </c>
      <c r="B46" s="3">
        <v>56252</v>
      </c>
      <c r="C46" s="3">
        <v>0</v>
      </c>
      <c r="D46" s="3">
        <v>56252</v>
      </c>
      <c r="E46" s="3">
        <v>0</v>
      </c>
      <c r="F46" s="3">
        <v>0</v>
      </c>
      <c r="G46" s="3">
        <v>0</v>
      </c>
      <c r="H46" s="3">
        <v>56252</v>
      </c>
      <c r="I46" s="3">
        <v>0</v>
      </c>
    </row>
    <row r="47" spans="1:9" x14ac:dyDescent="0.25">
      <c r="A47" s="2" t="s">
        <v>59</v>
      </c>
      <c r="B47" s="3">
        <v>729690</v>
      </c>
      <c r="C47" s="3">
        <v>0</v>
      </c>
      <c r="D47" s="3">
        <v>729690</v>
      </c>
      <c r="E47" s="3">
        <v>0</v>
      </c>
      <c r="F47" s="3">
        <v>0</v>
      </c>
      <c r="G47" s="3">
        <v>0</v>
      </c>
      <c r="H47" s="3">
        <v>729690</v>
      </c>
      <c r="I47" s="3">
        <v>0</v>
      </c>
    </row>
    <row r="48" spans="1:9" x14ac:dyDescent="0.25">
      <c r="A48" s="2" t="s">
        <v>60</v>
      </c>
      <c r="B48" s="3">
        <v>965493</v>
      </c>
      <c r="C48" s="3">
        <v>0</v>
      </c>
      <c r="D48" s="3">
        <v>965493</v>
      </c>
      <c r="E48" s="3">
        <v>0</v>
      </c>
      <c r="F48" s="3">
        <v>0</v>
      </c>
      <c r="G48" s="3">
        <v>0</v>
      </c>
      <c r="H48" s="3">
        <v>965493</v>
      </c>
      <c r="I48" s="3">
        <v>0</v>
      </c>
    </row>
    <row r="49" spans="1:9" x14ac:dyDescent="0.25">
      <c r="A49" s="2" t="s">
        <v>61</v>
      </c>
      <c r="B49" s="3">
        <v>3521158</v>
      </c>
      <c r="C49" s="3">
        <v>0</v>
      </c>
      <c r="D49" s="3">
        <v>3521158</v>
      </c>
      <c r="E49" s="3">
        <v>0</v>
      </c>
      <c r="F49" s="3">
        <v>0</v>
      </c>
      <c r="G49" s="3">
        <v>0</v>
      </c>
      <c r="H49" s="3">
        <v>3521158</v>
      </c>
      <c r="I49" s="3">
        <v>0</v>
      </c>
    </row>
    <row r="50" spans="1:9" x14ac:dyDescent="0.25">
      <c r="A50" s="2" t="s">
        <v>62</v>
      </c>
      <c r="B50" s="3">
        <v>310808</v>
      </c>
      <c r="C50" s="3">
        <v>0</v>
      </c>
      <c r="D50" s="3">
        <v>310808</v>
      </c>
      <c r="E50" s="3">
        <v>0</v>
      </c>
      <c r="F50" s="3">
        <v>0</v>
      </c>
      <c r="G50" s="3">
        <v>0</v>
      </c>
      <c r="H50" s="3">
        <v>310808</v>
      </c>
      <c r="I50" s="3">
        <v>0</v>
      </c>
    </row>
    <row r="51" spans="1:9" x14ac:dyDescent="0.25">
      <c r="A51" s="2" t="s">
        <v>63</v>
      </c>
      <c r="B51" s="3">
        <v>2672104</v>
      </c>
      <c r="C51" s="3">
        <v>0</v>
      </c>
      <c r="D51" s="3">
        <v>2672104</v>
      </c>
      <c r="E51" s="3">
        <v>0</v>
      </c>
      <c r="F51" s="3">
        <v>0</v>
      </c>
      <c r="G51" s="3">
        <v>0</v>
      </c>
      <c r="H51" s="3">
        <v>2672104</v>
      </c>
      <c r="I51" s="3">
        <v>0</v>
      </c>
    </row>
    <row r="52" spans="1:9" x14ac:dyDescent="0.25">
      <c r="A52" s="2" t="s">
        <v>64</v>
      </c>
      <c r="B52" s="3">
        <v>6233236</v>
      </c>
      <c r="C52" s="3">
        <v>0</v>
      </c>
      <c r="D52" s="3">
        <v>6233236</v>
      </c>
      <c r="E52" s="3">
        <v>0</v>
      </c>
      <c r="F52" s="3">
        <v>0</v>
      </c>
      <c r="G52" s="3">
        <v>0</v>
      </c>
      <c r="H52" s="3">
        <v>6233236</v>
      </c>
      <c r="I52" s="3">
        <v>0</v>
      </c>
    </row>
    <row r="53" spans="1:9" x14ac:dyDescent="0.25">
      <c r="A53" s="2" t="s">
        <v>65</v>
      </c>
      <c r="B53" s="3">
        <v>2478502</v>
      </c>
      <c r="C53" s="3">
        <v>0</v>
      </c>
      <c r="D53" s="3">
        <v>2478502</v>
      </c>
      <c r="E53" s="3">
        <v>0</v>
      </c>
      <c r="F53" s="3">
        <v>0</v>
      </c>
      <c r="G53" s="3">
        <v>0</v>
      </c>
      <c r="H53" s="3">
        <v>2478502</v>
      </c>
      <c r="I53" s="3">
        <v>0</v>
      </c>
    </row>
    <row r="54" spans="1:9" x14ac:dyDescent="0.25">
      <c r="A54" s="2" t="s">
        <v>66</v>
      </c>
      <c r="B54" s="3">
        <v>222792</v>
      </c>
      <c r="C54" s="3">
        <v>0</v>
      </c>
      <c r="D54" s="3">
        <v>222792</v>
      </c>
      <c r="E54" s="3">
        <v>0</v>
      </c>
      <c r="F54" s="3">
        <v>0</v>
      </c>
      <c r="G54" s="3">
        <v>0</v>
      </c>
      <c r="H54" s="3">
        <v>222792</v>
      </c>
      <c r="I54" s="3">
        <v>0</v>
      </c>
    </row>
    <row r="55" spans="1:9" x14ac:dyDescent="0.25">
      <c r="A55" s="2" t="s">
        <v>67</v>
      </c>
      <c r="B55" s="3">
        <v>5012764</v>
      </c>
      <c r="C55" s="3">
        <v>0</v>
      </c>
      <c r="D55" s="3">
        <v>5012764</v>
      </c>
      <c r="E55" s="3">
        <v>0</v>
      </c>
      <c r="F55" s="3">
        <v>0</v>
      </c>
      <c r="G55" s="3">
        <v>0</v>
      </c>
      <c r="H55" s="3">
        <v>5012764</v>
      </c>
      <c r="I55" s="3">
        <v>0</v>
      </c>
    </row>
    <row r="56" spans="1:9" x14ac:dyDescent="0.25">
      <c r="A56" s="2" t="s">
        <v>68</v>
      </c>
      <c r="B56" s="3">
        <v>34587535</v>
      </c>
      <c r="C56" s="3">
        <v>1</v>
      </c>
      <c r="D56" s="3">
        <v>34587534</v>
      </c>
      <c r="E56" s="3">
        <v>0</v>
      </c>
      <c r="F56" s="3">
        <v>0</v>
      </c>
      <c r="G56" s="3">
        <v>0</v>
      </c>
      <c r="H56" s="3">
        <v>34587534</v>
      </c>
      <c r="I56" s="3">
        <v>0</v>
      </c>
    </row>
    <row r="57" spans="1:9" x14ac:dyDescent="0.25">
      <c r="A57" s="2" t="s">
        <v>69</v>
      </c>
      <c r="B57" s="3">
        <v>931770</v>
      </c>
      <c r="C57" s="3">
        <v>0</v>
      </c>
      <c r="D57" s="3">
        <v>931770</v>
      </c>
      <c r="E57" s="3">
        <v>0</v>
      </c>
      <c r="F57" s="3">
        <v>0</v>
      </c>
      <c r="G57" s="3">
        <v>0</v>
      </c>
      <c r="H57" s="3">
        <v>931770</v>
      </c>
      <c r="I57" s="3">
        <v>0</v>
      </c>
    </row>
    <row r="58" spans="1:9" x14ac:dyDescent="0.25">
      <c r="A58" s="2" t="s">
        <v>70</v>
      </c>
      <c r="B58" s="3">
        <v>163580</v>
      </c>
      <c r="C58" s="3">
        <v>50</v>
      </c>
      <c r="D58" s="3">
        <v>163530</v>
      </c>
      <c r="E58" s="3">
        <v>0</v>
      </c>
      <c r="F58" s="3">
        <v>0</v>
      </c>
      <c r="G58" s="3">
        <v>0</v>
      </c>
      <c r="H58" s="3">
        <v>163530</v>
      </c>
      <c r="I58" s="3">
        <v>0</v>
      </c>
    </row>
    <row r="59" spans="1:9" x14ac:dyDescent="0.25">
      <c r="A59" s="2" t="s">
        <v>96</v>
      </c>
      <c r="B59" s="3">
        <v>97062</v>
      </c>
      <c r="C59" s="3">
        <v>0</v>
      </c>
      <c r="D59" s="3">
        <v>97062</v>
      </c>
      <c r="E59" s="3">
        <v>0</v>
      </c>
      <c r="F59" s="3">
        <v>0</v>
      </c>
      <c r="G59" s="3">
        <v>0</v>
      </c>
      <c r="H59" s="3">
        <v>97062</v>
      </c>
      <c r="I59" s="3">
        <v>0</v>
      </c>
    </row>
    <row r="60" spans="1:9" x14ac:dyDescent="0.25">
      <c r="A60" s="2" t="s">
        <v>71</v>
      </c>
      <c r="B60" s="3">
        <v>3552723</v>
      </c>
      <c r="C60" s="3">
        <v>0</v>
      </c>
      <c r="D60" s="3">
        <v>3552723</v>
      </c>
      <c r="E60" s="3">
        <v>0</v>
      </c>
      <c r="F60" s="3">
        <v>0</v>
      </c>
      <c r="G60" s="3">
        <v>0</v>
      </c>
      <c r="H60" s="3">
        <v>3552723</v>
      </c>
      <c r="I60" s="3">
        <v>0</v>
      </c>
    </row>
    <row r="61" spans="1:9" x14ac:dyDescent="0.25">
      <c r="A61" s="2" t="s">
        <v>72</v>
      </c>
      <c r="B61" s="3">
        <v>106066</v>
      </c>
      <c r="C61" s="3">
        <v>0</v>
      </c>
      <c r="D61" s="3">
        <v>106066</v>
      </c>
      <c r="E61" s="3">
        <v>0</v>
      </c>
      <c r="F61" s="3">
        <v>0</v>
      </c>
      <c r="G61" s="3">
        <v>0</v>
      </c>
      <c r="H61" s="3">
        <v>106066</v>
      </c>
      <c r="I61" s="3">
        <v>0</v>
      </c>
    </row>
    <row r="62" spans="1:9" x14ac:dyDescent="0.25">
      <c r="A62" s="2" t="s">
        <v>73</v>
      </c>
      <c r="B62" s="3">
        <v>11495</v>
      </c>
      <c r="C62" s="3">
        <v>0</v>
      </c>
      <c r="D62" s="3">
        <v>11495</v>
      </c>
      <c r="E62" s="3">
        <v>0</v>
      </c>
      <c r="F62" s="3">
        <v>0</v>
      </c>
      <c r="G62" s="3">
        <v>0</v>
      </c>
      <c r="H62" s="3">
        <v>11495</v>
      </c>
      <c r="I62" s="3">
        <v>0</v>
      </c>
    </row>
    <row r="63" spans="1:9" x14ac:dyDescent="0.25">
      <c r="A63" s="2" t="s">
        <v>74</v>
      </c>
      <c r="B63" s="3">
        <v>8094909</v>
      </c>
      <c r="C63" s="3">
        <v>24540</v>
      </c>
      <c r="D63" s="3">
        <v>8070369</v>
      </c>
      <c r="E63" s="3">
        <v>0</v>
      </c>
      <c r="F63" s="3">
        <v>0</v>
      </c>
      <c r="G63" s="3">
        <v>0</v>
      </c>
      <c r="H63" s="3">
        <v>8070369</v>
      </c>
      <c r="I63" s="3">
        <v>0</v>
      </c>
    </row>
    <row r="64" spans="1:9" x14ac:dyDescent="0.25">
      <c r="A64" s="2" t="s">
        <v>75</v>
      </c>
      <c r="B64" s="3">
        <v>140171</v>
      </c>
      <c r="C64" s="3">
        <v>380556493</v>
      </c>
      <c r="D64" s="3">
        <v>0</v>
      </c>
      <c r="E64" s="3">
        <v>380416322</v>
      </c>
      <c r="F64" s="3">
        <v>0</v>
      </c>
      <c r="G64" s="3">
        <v>0</v>
      </c>
      <c r="H64" s="3">
        <v>0</v>
      </c>
      <c r="I64" s="3">
        <v>380416322</v>
      </c>
    </row>
    <row r="65" spans="1:9" x14ac:dyDescent="0.25">
      <c r="A65" s="2" t="s">
        <v>196</v>
      </c>
      <c r="B65" s="3">
        <v>0</v>
      </c>
      <c r="C65" s="3">
        <v>1138875</v>
      </c>
      <c r="D65" s="3">
        <v>0</v>
      </c>
      <c r="E65" s="3">
        <v>1138875</v>
      </c>
      <c r="F65" s="3">
        <v>0</v>
      </c>
      <c r="G65" s="3">
        <v>0</v>
      </c>
      <c r="H65" s="3">
        <v>0</v>
      </c>
      <c r="I65" s="3">
        <v>1138875</v>
      </c>
    </row>
    <row r="66" spans="1:9" x14ac:dyDescent="0.25">
      <c r="A66" s="2" t="s">
        <v>76</v>
      </c>
      <c r="B66" s="3">
        <v>18</v>
      </c>
      <c r="C66" s="3">
        <v>1</v>
      </c>
      <c r="D66" s="3">
        <v>17</v>
      </c>
      <c r="E66" s="3">
        <v>0</v>
      </c>
      <c r="F66" s="3">
        <v>0</v>
      </c>
      <c r="G66" s="3">
        <v>0</v>
      </c>
      <c r="H66" s="3">
        <v>17</v>
      </c>
      <c r="I66" s="3">
        <v>0</v>
      </c>
    </row>
    <row r="67" spans="1:9" x14ac:dyDescent="0.25">
      <c r="A67" s="2" t="s">
        <v>77</v>
      </c>
      <c r="B67" s="3">
        <v>0</v>
      </c>
      <c r="C67" s="3">
        <v>21423026</v>
      </c>
      <c r="D67" s="3">
        <v>0</v>
      </c>
      <c r="E67" s="3">
        <v>21423026</v>
      </c>
      <c r="F67" s="3">
        <v>0</v>
      </c>
      <c r="G67" s="3">
        <v>0</v>
      </c>
      <c r="H67" s="3">
        <v>0</v>
      </c>
      <c r="I67" s="3">
        <v>21423026</v>
      </c>
    </row>
    <row r="68" spans="1:9" x14ac:dyDescent="0.25">
      <c r="A68" s="57" t="s">
        <v>78</v>
      </c>
      <c r="B68" s="58">
        <f t="shared" ref="B68:I68" si="0">SUM(B12:B67)</f>
        <v>2121816223</v>
      </c>
      <c r="C68" s="58">
        <f t="shared" si="0"/>
        <v>2121816223</v>
      </c>
      <c r="D68" s="58">
        <f t="shared" si="0"/>
        <v>490564230</v>
      </c>
      <c r="E68" s="58">
        <f t="shared" si="0"/>
        <v>490564230</v>
      </c>
      <c r="F68" s="58">
        <f t="shared" si="0"/>
        <v>118247711</v>
      </c>
      <c r="G68" s="58">
        <f t="shared" si="0"/>
        <v>87586007</v>
      </c>
      <c r="H68" s="58">
        <f t="shared" si="0"/>
        <v>372316519</v>
      </c>
      <c r="I68" s="58">
        <f t="shared" si="0"/>
        <v>402978223</v>
      </c>
    </row>
    <row r="69" spans="1:9" x14ac:dyDescent="0.25">
      <c r="A69" s="57" t="s">
        <v>79</v>
      </c>
      <c r="B69" s="1"/>
      <c r="C69" s="1"/>
      <c r="D69" s="1"/>
      <c r="E69" s="1"/>
      <c r="F69" s="59">
        <f>IF((F68-G68)&gt;0, 0, -(F68-G68))</f>
        <v>0</v>
      </c>
      <c r="G69" s="58">
        <f>IF((F68-G68)&gt;0,F68-G68, 0)</f>
        <v>30661704</v>
      </c>
      <c r="H69" s="58">
        <f>IF((H68-I68)&gt;0, 0, -(H68-I68))</f>
        <v>30661704</v>
      </c>
      <c r="I69" s="58">
        <f>IF((H68-I68)&gt;0, (H68-I68), 0)</f>
        <v>0</v>
      </c>
    </row>
    <row r="70" spans="1:9" x14ac:dyDescent="0.25">
      <c r="A70" s="57" t="s">
        <v>80</v>
      </c>
      <c r="B70" s="58">
        <f t="shared" ref="B70:I70" si="1">SUM(B68:B69)</f>
        <v>2121816223</v>
      </c>
      <c r="C70" s="58">
        <f t="shared" si="1"/>
        <v>2121816223</v>
      </c>
      <c r="D70" s="58">
        <f t="shared" si="1"/>
        <v>490564230</v>
      </c>
      <c r="E70" s="58">
        <f t="shared" si="1"/>
        <v>490564230</v>
      </c>
      <c r="F70" s="58">
        <f t="shared" si="1"/>
        <v>118247711</v>
      </c>
      <c r="G70" s="58">
        <f t="shared" si="1"/>
        <v>118247711</v>
      </c>
      <c r="H70" s="58">
        <f t="shared" si="1"/>
        <v>402978223</v>
      </c>
      <c r="I70" s="58">
        <f t="shared" si="1"/>
        <v>402978223</v>
      </c>
    </row>
    <row r="73" spans="1:9" x14ac:dyDescent="0.25">
      <c r="A73" s="60" t="s">
        <v>81</v>
      </c>
    </row>
    <row r="81" spans="2:8" x14ac:dyDescent="0.25">
      <c r="B81" s="62" t="s">
        <v>7</v>
      </c>
      <c r="C81" s="62"/>
      <c r="D81" s="62"/>
      <c r="F81" s="62" t="s">
        <v>205</v>
      </c>
      <c r="G81" s="62"/>
      <c r="H81" s="62"/>
    </row>
    <row r="82" spans="2:8" x14ac:dyDescent="0.25">
      <c r="B82" s="61" t="s">
        <v>1</v>
      </c>
      <c r="C82" s="61"/>
      <c r="D82" s="61"/>
      <c r="F82" s="61" t="s">
        <v>82</v>
      </c>
      <c r="G82" s="61"/>
      <c r="H82" s="61"/>
    </row>
  </sheetData>
  <mergeCells count="11">
    <mergeCell ref="B82:D82"/>
    <mergeCell ref="F82:H82"/>
    <mergeCell ref="B81:D81"/>
    <mergeCell ref="F81:H81"/>
    <mergeCell ref="A8:I8"/>
    <mergeCell ref="A9:I9"/>
    <mergeCell ref="B10:C10"/>
    <mergeCell ref="D10:E10"/>
    <mergeCell ref="F10:G10"/>
    <mergeCell ref="H10:I10"/>
    <mergeCell ref="A10:A11"/>
  </mergeCells>
  <pageMargins left="0.7" right="0.7" top="0.75" bottom="0.75" header="0.3" footer="0.3"/>
  <pageSetup orientation="portrait" horizontalDpi="4294967295" verticalDpi="429496729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7B7BE-1FCE-451D-9396-4315A318DFAC}">
  <dimension ref="B1:T35"/>
  <sheetViews>
    <sheetView showGridLines="0" zoomScale="80" zoomScaleNormal="80" workbookViewId="0">
      <selection activeCell="D21" sqref="D21"/>
    </sheetView>
  </sheetViews>
  <sheetFormatPr baseColWidth="10" defaultRowHeight="15" x14ac:dyDescent="0.25"/>
  <cols>
    <col min="2" max="2" width="18.85546875" style="5" customWidth="1"/>
    <col min="3" max="3" width="13.28515625" style="5" customWidth="1"/>
    <col min="4" max="4" width="100.140625" customWidth="1"/>
    <col min="5" max="5" width="20.5703125" customWidth="1"/>
    <col min="6" max="6" width="14.42578125" style="6" customWidth="1"/>
    <col min="20" max="20" width="14.5703125" bestFit="1" customWidth="1"/>
  </cols>
  <sheetData>
    <row r="1" spans="2:6" ht="15.75" thickBot="1" x14ac:dyDescent="0.3"/>
    <row r="2" spans="2:6" ht="21.75" thickBot="1" x14ac:dyDescent="0.4">
      <c r="B2" s="67" t="s">
        <v>83</v>
      </c>
      <c r="C2" s="68"/>
      <c r="D2" s="68"/>
      <c r="E2" s="69"/>
    </row>
    <row r="4" spans="2:6" ht="15.75" thickBot="1" x14ac:dyDescent="0.3"/>
    <row r="5" spans="2:6" ht="15.75" x14ac:dyDescent="0.25">
      <c r="B5" s="70" t="str">
        <f>+'Balance 8 columnas'!B1</f>
        <v>FUNDACIÓN GLOCALMINDS, PARA UN FUTURO REGENERATIVO</v>
      </c>
      <c r="C5" s="71"/>
      <c r="D5" s="72"/>
      <c r="E5" s="73"/>
    </row>
    <row r="6" spans="2:6" x14ac:dyDescent="0.25">
      <c r="B6" s="74" t="s">
        <v>84</v>
      </c>
      <c r="C6" s="75"/>
      <c r="D6" s="76"/>
      <c r="E6" s="77"/>
    </row>
    <row r="7" spans="2:6" x14ac:dyDescent="0.25">
      <c r="B7" s="8"/>
      <c r="C7" s="9"/>
      <c r="D7" s="10"/>
      <c r="E7" s="11"/>
    </row>
    <row r="8" spans="2:6" x14ac:dyDescent="0.25">
      <c r="B8" s="12" t="s">
        <v>85</v>
      </c>
      <c r="C8" s="13"/>
      <c r="D8" s="7" t="s">
        <v>86</v>
      </c>
      <c r="E8" s="14" t="s">
        <v>87</v>
      </c>
    </row>
    <row r="9" spans="2:6" x14ac:dyDescent="0.25">
      <c r="B9" s="15">
        <v>44926</v>
      </c>
      <c r="C9" s="16"/>
      <c r="D9" s="17" t="str">
        <f>+'Balance 8 columnas'!A12</f>
        <v>1.02.01.01 Banco Santander en CLP #0-000-8094170-6</v>
      </c>
      <c r="E9" s="18">
        <f>VLOOKUP(Activos!D9,'Balance 8 columnas'!$A$12:$I$30,6,0)</f>
        <v>67432367</v>
      </c>
      <c r="F9" s="6">
        <f>67432367-E9</f>
        <v>0</v>
      </c>
    </row>
    <row r="10" spans="2:6" x14ac:dyDescent="0.25">
      <c r="B10" s="15">
        <v>44926</v>
      </c>
      <c r="C10" s="16"/>
      <c r="D10" s="17" t="str">
        <f>+'Balance 8 columnas'!A13</f>
        <v>1.02.01.02 Banco Santander en USD #0-051-0057168-6</v>
      </c>
      <c r="E10" s="18">
        <f>VLOOKUP(Activos!D10,'Balance 8 columnas'!$A$12:$I$30,6,0)</f>
        <v>48956804</v>
      </c>
      <c r="F10" s="19">
        <f>48956804-E10</f>
        <v>0</v>
      </c>
    </row>
    <row r="11" spans="2:6" ht="15.75" thickBot="1" x14ac:dyDescent="0.3">
      <c r="B11" s="78" t="str">
        <f>CONCATENATE("Total ",B6," al 31-12-2022")</f>
        <v>Total Disponible al 31-12-2022</v>
      </c>
      <c r="C11" s="79"/>
      <c r="D11" s="79"/>
      <c r="E11" s="20">
        <f>SUM(E9:E10)</f>
        <v>116389171</v>
      </c>
    </row>
    <row r="13" spans="2:6" ht="15.75" thickBot="1" x14ac:dyDescent="0.3"/>
    <row r="14" spans="2:6" ht="15.75" x14ac:dyDescent="0.25">
      <c r="B14" s="70" t="str">
        <f>+'Balance 8 columnas'!B1</f>
        <v>FUNDACIÓN GLOCALMINDS, PARA UN FUTURO REGENERATIVO</v>
      </c>
      <c r="C14" s="71"/>
      <c r="D14" s="72"/>
      <c r="E14" s="73"/>
    </row>
    <row r="15" spans="2:6" x14ac:dyDescent="0.25">
      <c r="B15" s="80" t="str">
        <f>+'Balance 8 columnas'!A14</f>
        <v>1.03.01.01 Fondos por Rendir</v>
      </c>
      <c r="C15" s="81"/>
      <c r="D15" s="76"/>
      <c r="E15" s="77"/>
    </row>
    <row r="16" spans="2:6" x14ac:dyDescent="0.25">
      <c r="B16" s="21"/>
      <c r="C16" s="22"/>
      <c r="D16" s="23"/>
      <c r="E16" s="24"/>
    </row>
    <row r="17" spans="2:20" x14ac:dyDescent="0.25">
      <c r="B17" s="25" t="s">
        <v>85</v>
      </c>
      <c r="C17" s="26" t="s">
        <v>88</v>
      </c>
      <c r="D17" s="27" t="s">
        <v>86</v>
      </c>
      <c r="E17" s="28" t="s">
        <v>87</v>
      </c>
    </row>
    <row r="18" spans="2:20" x14ac:dyDescent="0.25">
      <c r="B18" s="29">
        <v>44925</v>
      </c>
      <c r="C18" s="4">
        <v>1429</v>
      </c>
      <c r="D18" s="17" t="s">
        <v>195</v>
      </c>
      <c r="E18" s="30">
        <v>658540</v>
      </c>
    </row>
    <row r="19" spans="2:20" ht="15.75" thickBot="1" x14ac:dyDescent="0.3">
      <c r="B19" s="78" t="str">
        <f>CONCATENATE("Total ",B15," al 31-12-2022")</f>
        <v>Total 1.03.01.01 Fondos por Rendir al 31-12-2022</v>
      </c>
      <c r="C19" s="79"/>
      <c r="D19" s="79"/>
      <c r="E19" s="31">
        <f>VLOOKUP(B15,'Balance 8 columnas'!$A$12:$I$30,6,0)</f>
        <v>658540</v>
      </c>
      <c r="F19" s="6">
        <f>+SUM(E18:E18)-E19</f>
        <v>0</v>
      </c>
    </row>
    <row r="21" spans="2:20" ht="15.75" thickBot="1" x14ac:dyDescent="0.3"/>
    <row r="22" spans="2:20" ht="15.75" x14ac:dyDescent="0.25">
      <c r="B22" s="70" t="str">
        <f>+'Balance 8 columnas'!B1</f>
        <v>FUNDACIÓN GLOCALMINDS, PARA UN FUTURO REGENERATIVO</v>
      </c>
      <c r="C22" s="71"/>
      <c r="D22" s="72"/>
      <c r="E22" s="73"/>
    </row>
    <row r="23" spans="2:20" x14ac:dyDescent="0.25">
      <c r="B23" s="80" t="str">
        <f>+'[1]Balance 8 columnas'!A16</f>
        <v>1.05.01.01 Clientes por Cobrar</v>
      </c>
      <c r="C23" s="81"/>
      <c r="D23" s="76"/>
      <c r="E23" s="77"/>
    </row>
    <row r="24" spans="2:20" x14ac:dyDescent="0.25">
      <c r="B24" s="21"/>
      <c r="C24" s="22"/>
      <c r="D24" s="23"/>
      <c r="E24" s="24"/>
    </row>
    <row r="25" spans="2:20" x14ac:dyDescent="0.25">
      <c r="B25" s="25" t="s">
        <v>85</v>
      </c>
      <c r="C25" s="26" t="s">
        <v>88</v>
      </c>
      <c r="D25" s="27" t="s">
        <v>86</v>
      </c>
      <c r="E25" s="28" t="s">
        <v>87</v>
      </c>
    </row>
    <row r="26" spans="2:20" x14ac:dyDescent="0.25">
      <c r="B26" s="29">
        <v>44694</v>
      </c>
      <c r="C26" s="4">
        <v>2</v>
      </c>
      <c r="D26" s="17" t="s">
        <v>94</v>
      </c>
      <c r="E26" s="30">
        <v>-140171</v>
      </c>
    </row>
    <row r="27" spans="2:20" ht="15.75" thickBot="1" x14ac:dyDescent="0.3">
      <c r="B27" s="78" t="str">
        <f>CONCATENATE("Total ",B23," al 31-12-2022")</f>
        <v>Total 1.05.01.01 Clientes por Cobrar al 31-12-2022</v>
      </c>
      <c r="C27" s="79"/>
      <c r="D27" s="79"/>
      <c r="E27" s="31">
        <f>VLOOKUP(B23,'Balance 8 columnas'!$A$12:$I$30,7,0)</f>
        <v>140171</v>
      </c>
      <c r="F27" s="6">
        <f>+SUM(E26:E26)+E27</f>
        <v>0</v>
      </c>
    </row>
    <row r="29" spans="2:20" ht="15.75" thickBot="1" x14ac:dyDescent="0.3"/>
    <row r="30" spans="2:20" ht="15.75" x14ac:dyDescent="0.25">
      <c r="B30" s="70" t="str">
        <f>+'Balance 8 columnas'!B1</f>
        <v>FUNDACIÓN GLOCALMINDS, PARA UN FUTURO REGENERATIVO</v>
      </c>
      <c r="C30" s="71"/>
      <c r="D30" s="72"/>
      <c r="E30" s="73"/>
      <c r="P30" t="s">
        <v>197</v>
      </c>
      <c r="T30">
        <v>859.51</v>
      </c>
    </row>
    <row r="31" spans="2:20" x14ac:dyDescent="0.25">
      <c r="B31" s="80" t="str">
        <f>+'Balance 8 columnas'!A17</f>
        <v>1.12.02.03 Anticipo de Honorarios</v>
      </c>
      <c r="C31" s="81"/>
      <c r="D31" s="76"/>
      <c r="E31" s="77"/>
      <c r="P31" t="s">
        <v>198</v>
      </c>
      <c r="R31" s="54">
        <v>56958.97</v>
      </c>
      <c r="T31" s="6">
        <f>+T30*R31</f>
        <v>48956804.304700002</v>
      </c>
    </row>
    <row r="32" spans="2:20" x14ac:dyDescent="0.25">
      <c r="B32" s="21"/>
      <c r="C32" s="22"/>
      <c r="D32" s="23"/>
      <c r="E32" s="24"/>
    </row>
    <row r="33" spans="2:6" x14ac:dyDescent="0.25">
      <c r="B33" s="25" t="s">
        <v>85</v>
      </c>
      <c r="C33" s="26" t="s">
        <v>88</v>
      </c>
      <c r="D33" s="27" t="s">
        <v>86</v>
      </c>
      <c r="E33" s="28" t="s">
        <v>87</v>
      </c>
    </row>
    <row r="34" spans="2:6" x14ac:dyDescent="0.25">
      <c r="B34" s="29">
        <v>44624</v>
      </c>
      <c r="C34" s="4">
        <v>1434</v>
      </c>
      <c r="D34" t="s">
        <v>97</v>
      </c>
      <c r="E34" s="30">
        <v>1200000</v>
      </c>
    </row>
    <row r="35" spans="2:6" ht="15.75" thickBot="1" x14ac:dyDescent="0.3">
      <c r="B35" s="78" t="str">
        <f>CONCATENATE("Total ",B31," al 31-12-2022")</f>
        <v>Total 1.12.02.03 Anticipo de Honorarios al 31-12-2022</v>
      </c>
      <c r="C35" s="79"/>
      <c r="D35" s="79"/>
      <c r="E35" s="31">
        <f>VLOOKUP(B31,'Balance 8 columnas'!$A$12:$I$30,6,0)</f>
        <v>1200000</v>
      </c>
      <c r="F35" s="6">
        <f>+SUM(E32:E34)-E35</f>
        <v>0</v>
      </c>
    </row>
  </sheetData>
  <mergeCells count="13">
    <mergeCell ref="B30:E30"/>
    <mergeCell ref="B31:E31"/>
    <mergeCell ref="B35:D35"/>
    <mergeCell ref="B14:E14"/>
    <mergeCell ref="B15:E15"/>
    <mergeCell ref="B19:D19"/>
    <mergeCell ref="B23:E23"/>
    <mergeCell ref="B27:D27"/>
    <mergeCell ref="B2:E2"/>
    <mergeCell ref="B5:E5"/>
    <mergeCell ref="B6:E6"/>
    <mergeCell ref="B11:D11"/>
    <mergeCell ref="B22:E2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6AEC-F402-4861-A19D-CF5E3B8A7DCF}">
  <dimension ref="B1:Q149"/>
  <sheetViews>
    <sheetView showGridLines="0" zoomScale="80" zoomScaleNormal="80" workbookViewId="0">
      <selection activeCell="I146" sqref="I146"/>
    </sheetView>
  </sheetViews>
  <sheetFormatPr baseColWidth="10" defaultRowHeight="15" x14ac:dyDescent="0.25"/>
  <cols>
    <col min="2" max="2" width="14.140625" customWidth="1"/>
    <col min="3" max="3" width="16.5703125" customWidth="1"/>
    <col min="4" max="4" width="100.140625" customWidth="1"/>
    <col min="5" max="5" width="12.140625" bestFit="1" customWidth="1"/>
    <col min="6" max="6" width="12" customWidth="1"/>
    <col min="8" max="8" width="13" customWidth="1"/>
  </cols>
  <sheetData>
    <row r="1" spans="2:6" ht="15.75" thickBot="1" x14ac:dyDescent="0.3"/>
    <row r="2" spans="2:6" ht="21.75" thickBot="1" x14ac:dyDescent="0.4">
      <c r="B2" s="67" t="s">
        <v>83</v>
      </c>
      <c r="C2" s="68"/>
      <c r="D2" s="68"/>
      <c r="E2" s="69"/>
    </row>
    <row r="4" spans="2:6" ht="15.75" thickBot="1" x14ac:dyDescent="0.3"/>
    <row r="5" spans="2:6" ht="15.75" x14ac:dyDescent="0.25">
      <c r="B5" s="84" t="str">
        <f>+'Balance 8 columnas'!B1</f>
        <v>FUNDACIÓN GLOCALMINDS, PARA UN FUTURO REGENERATIVO</v>
      </c>
      <c r="C5" s="85"/>
      <c r="D5" s="86"/>
      <c r="E5" s="87"/>
      <c r="F5" s="6"/>
    </row>
    <row r="6" spans="2:6" x14ac:dyDescent="0.25">
      <c r="B6" s="82" t="str">
        <f>+'Balance 8 columnas'!A19</f>
        <v>2.03.02.01 Honorarios por Pagar</v>
      </c>
      <c r="C6" s="81"/>
      <c r="D6" s="76"/>
      <c r="E6" s="83"/>
      <c r="F6" s="6"/>
    </row>
    <row r="7" spans="2:6" x14ac:dyDescent="0.25">
      <c r="B7" s="32"/>
      <c r="C7" s="22"/>
      <c r="D7" s="23"/>
      <c r="E7" s="33"/>
      <c r="F7" s="6"/>
    </row>
    <row r="8" spans="2:6" x14ac:dyDescent="0.25">
      <c r="B8" s="34" t="s">
        <v>85</v>
      </c>
      <c r="C8" s="26" t="s">
        <v>88</v>
      </c>
      <c r="D8" s="27" t="s">
        <v>86</v>
      </c>
      <c r="E8" s="35" t="s">
        <v>87</v>
      </c>
      <c r="F8" s="6"/>
    </row>
    <row r="9" spans="2:6" x14ac:dyDescent="0.25">
      <c r="B9" s="36" t="s">
        <v>199</v>
      </c>
      <c r="C9" s="4">
        <v>611</v>
      </c>
      <c r="D9" t="s">
        <v>98</v>
      </c>
      <c r="E9" s="38">
        <v>90000</v>
      </c>
      <c r="F9" s="6"/>
    </row>
    <row r="10" spans="2:6" x14ac:dyDescent="0.25">
      <c r="B10" s="36" t="s">
        <v>200</v>
      </c>
      <c r="C10" s="4">
        <v>1235</v>
      </c>
      <c r="D10" t="s">
        <v>99</v>
      </c>
      <c r="E10" s="38">
        <v>757747</v>
      </c>
      <c r="F10" s="6"/>
    </row>
    <row r="11" spans="2:6" x14ac:dyDescent="0.25">
      <c r="B11" s="39" t="s">
        <v>201</v>
      </c>
      <c r="C11" s="40">
        <v>1274</v>
      </c>
      <c r="D11" t="s">
        <v>100</v>
      </c>
      <c r="E11" s="38">
        <v>2469082</v>
      </c>
      <c r="F11" s="6"/>
    </row>
    <row r="12" spans="2:6" x14ac:dyDescent="0.25">
      <c r="B12" s="39" t="s">
        <v>202</v>
      </c>
      <c r="C12" s="40">
        <v>1365</v>
      </c>
      <c r="D12" t="s">
        <v>101</v>
      </c>
      <c r="E12" s="38">
        <v>120000</v>
      </c>
      <c r="F12" s="6"/>
    </row>
    <row r="13" spans="2:6" x14ac:dyDescent="0.25">
      <c r="B13" s="39" t="s">
        <v>203</v>
      </c>
      <c r="C13" s="40">
        <v>1369</v>
      </c>
      <c r="D13" t="s">
        <v>102</v>
      </c>
      <c r="E13" s="38">
        <v>762500</v>
      </c>
      <c r="F13" s="6"/>
    </row>
    <row r="14" spans="2:6" ht="15.75" thickBot="1" x14ac:dyDescent="0.3">
      <c r="B14" s="88" t="str">
        <f>CONCATENATE("Total ",B6," al 31-12-2022")</f>
        <v>Total 2.03.02.01 Honorarios por Pagar al 31-12-2022</v>
      </c>
      <c r="C14" s="89"/>
      <c r="D14" s="89"/>
      <c r="E14" s="41">
        <f>VLOOKUP(B6,'Balance 8 columnas'!$A$12:$I$30,7,0)</f>
        <v>4199329</v>
      </c>
      <c r="F14" s="6">
        <f>SUM(E9:E13)-E14</f>
        <v>0</v>
      </c>
    </row>
    <row r="15" spans="2:6" x14ac:dyDescent="0.25">
      <c r="B15" s="5"/>
      <c r="C15" s="5"/>
      <c r="F15" s="6"/>
    </row>
    <row r="16" spans="2:6" ht="15.75" thickBot="1" x14ac:dyDescent="0.3">
      <c r="B16" s="5"/>
      <c r="C16" s="5"/>
      <c r="F16" s="6"/>
    </row>
    <row r="17" spans="2:6" ht="15.75" x14ac:dyDescent="0.25">
      <c r="B17" s="84" t="str">
        <f>+'Balance 8 columnas'!B1</f>
        <v>FUNDACIÓN GLOCALMINDS, PARA UN FUTURO REGENERATIVO</v>
      </c>
      <c r="C17" s="85"/>
      <c r="D17" s="86"/>
      <c r="E17" s="87"/>
      <c r="F17" s="6"/>
    </row>
    <row r="18" spans="2:6" x14ac:dyDescent="0.25">
      <c r="B18" s="82" t="str">
        <f>+'Balance 8 columnas'!A20</f>
        <v>2.04.01.01 Proveedores por Pagar</v>
      </c>
      <c r="C18" s="81"/>
      <c r="D18" s="76"/>
      <c r="E18" s="83"/>
      <c r="F18" s="6"/>
    </row>
    <row r="19" spans="2:6" x14ac:dyDescent="0.25">
      <c r="B19" s="32"/>
      <c r="C19" s="22"/>
      <c r="D19" s="23"/>
      <c r="E19" s="33"/>
      <c r="F19" s="6"/>
    </row>
    <row r="20" spans="2:6" x14ac:dyDescent="0.25">
      <c r="B20" s="34" t="s">
        <v>85</v>
      </c>
      <c r="C20" s="26" t="s">
        <v>88</v>
      </c>
      <c r="D20" s="27" t="s">
        <v>86</v>
      </c>
      <c r="E20" s="35" t="s">
        <v>87</v>
      </c>
      <c r="F20" s="6"/>
    </row>
    <row r="21" spans="2:6" x14ac:dyDescent="0.25">
      <c r="B21" s="36">
        <v>44575</v>
      </c>
      <c r="C21" s="4">
        <v>862</v>
      </c>
      <c r="D21" t="s">
        <v>103</v>
      </c>
      <c r="E21" s="38">
        <v>34231</v>
      </c>
      <c r="F21" s="6"/>
    </row>
    <row r="22" spans="2:6" x14ac:dyDescent="0.25">
      <c r="B22" s="36">
        <v>44575</v>
      </c>
      <c r="C22" s="4">
        <v>863</v>
      </c>
      <c r="D22" t="s">
        <v>104</v>
      </c>
      <c r="E22" s="38">
        <v>34230</v>
      </c>
      <c r="F22" s="6"/>
    </row>
    <row r="23" spans="2:6" x14ac:dyDescent="0.25">
      <c r="B23" s="36">
        <v>44601</v>
      </c>
      <c r="C23" s="40">
        <v>853</v>
      </c>
      <c r="D23" t="s">
        <v>105</v>
      </c>
      <c r="E23" s="38">
        <v>15990</v>
      </c>
      <c r="F23" s="6"/>
    </row>
    <row r="24" spans="2:6" x14ac:dyDescent="0.25">
      <c r="B24" s="36">
        <v>44630</v>
      </c>
      <c r="C24" s="40">
        <v>316</v>
      </c>
      <c r="D24" t="s">
        <v>106</v>
      </c>
      <c r="E24" s="38">
        <v>44154</v>
      </c>
      <c r="F24" s="6"/>
    </row>
    <row r="25" spans="2:6" x14ac:dyDescent="0.25">
      <c r="B25" s="36">
        <v>44630</v>
      </c>
      <c r="C25" s="40">
        <v>317</v>
      </c>
      <c r="D25" t="s">
        <v>107</v>
      </c>
      <c r="E25" s="38">
        <v>123242</v>
      </c>
      <c r="F25" s="6"/>
    </row>
    <row r="26" spans="2:6" x14ac:dyDescent="0.25">
      <c r="B26" s="36">
        <v>44630</v>
      </c>
      <c r="C26" s="40">
        <v>318</v>
      </c>
      <c r="D26" t="s">
        <v>108</v>
      </c>
      <c r="E26" s="38">
        <v>148092</v>
      </c>
      <c r="F26" s="6"/>
    </row>
    <row r="27" spans="2:6" x14ac:dyDescent="0.25">
      <c r="B27" s="36">
        <v>44630</v>
      </c>
      <c r="C27" s="40">
        <v>319</v>
      </c>
      <c r="D27" t="s">
        <v>109</v>
      </c>
      <c r="E27" s="38">
        <v>155092</v>
      </c>
      <c r="F27" s="6"/>
    </row>
    <row r="28" spans="2:6" x14ac:dyDescent="0.25">
      <c r="B28" s="36">
        <v>44630</v>
      </c>
      <c r="C28" s="40">
        <v>320</v>
      </c>
      <c r="D28" t="s">
        <v>110</v>
      </c>
      <c r="E28" s="38">
        <v>76508</v>
      </c>
      <c r="F28" s="6"/>
    </row>
    <row r="29" spans="2:6" x14ac:dyDescent="0.25">
      <c r="B29" s="36">
        <v>44631</v>
      </c>
      <c r="C29" s="40">
        <v>321</v>
      </c>
      <c r="D29" t="s">
        <v>111</v>
      </c>
      <c r="E29" s="38">
        <v>140632</v>
      </c>
      <c r="F29" s="6"/>
    </row>
    <row r="30" spans="2:6" x14ac:dyDescent="0.25">
      <c r="B30" s="36">
        <v>44634</v>
      </c>
      <c r="C30" s="40">
        <v>322</v>
      </c>
      <c r="D30" t="s">
        <v>112</v>
      </c>
      <c r="E30" s="38">
        <v>31598</v>
      </c>
      <c r="F30" s="6"/>
    </row>
    <row r="31" spans="2:6" x14ac:dyDescent="0.25">
      <c r="B31" s="36">
        <v>44634</v>
      </c>
      <c r="C31" s="40">
        <v>323</v>
      </c>
      <c r="D31" t="s">
        <v>113</v>
      </c>
      <c r="E31" s="38">
        <v>35064</v>
      </c>
      <c r="F31" s="6"/>
    </row>
    <row r="32" spans="2:6" x14ac:dyDescent="0.25">
      <c r="B32" s="36">
        <v>44634</v>
      </c>
      <c r="C32" s="40">
        <v>324</v>
      </c>
      <c r="D32" t="s">
        <v>114</v>
      </c>
      <c r="E32" s="38">
        <v>31598</v>
      </c>
      <c r="F32" s="6"/>
    </row>
    <row r="33" spans="2:6" x14ac:dyDescent="0.25">
      <c r="B33" s="36">
        <v>44648</v>
      </c>
      <c r="C33" s="40">
        <v>325</v>
      </c>
      <c r="D33" t="s">
        <v>115</v>
      </c>
      <c r="E33" s="38">
        <v>16300</v>
      </c>
      <c r="F33" s="6"/>
    </row>
    <row r="34" spans="2:6" x14ac:dyDescent="0.25">
      <c r="B34" s="36">
        <v>44648</v>
      </c>
      <c r="C34" s="40">
        <v>326</v>
      </c>
      <c r="D34" t="s">
        <v>116</v>
      </c>
      <c r="E34" s="38">
        <v>20500</v>
      </c>
      <c r="F34" s="6"/>
    </row>
    <row r="35" spans="2:6" x14ac:dyDescent="0.25">
      <c r="B35" s="36">
        <v>44648</v>
      </c>
      <c r="C35" s="40">
        <v>327</v>
      </c>
      <c r="D35" t="s">
        <v>117</v>
      </c>
      <c r="E35" s="38">
        <v>20500</v>
      </c>
      <c r="F35" s="6"/>
    </row>
    <row r="36" spans="2:6" x14ac:dyDescent="0.25">
      <c r="B36" s="36">
        <v>44649</v>
      </c>
      <c r="C36" s="40">
        <v>328</v>
      </c>
      <c r="D36" t="s">
        <v>118</v>
      </c>
      <c r="E36" s="38">
        <v>102688</v>
      </c>
      <c r="F36" s="6"/>
    </row>
    <row r="37" spans="2:6" x14ac:dyDescent="0.25">
      <c r="B37" s="36">
        <v>44649</v>
      </c>
      <c r="C37" s="40">
        <v>837</v>
      </c>
      <c r="D37" t="s">
        <v>119</v>
      </c>
      <c r="E37" s="38">
        <v>84136</v>
      </c>
      <c r="F37" s="6"/>
    </row>
    <row r="38" spans="2:6" x14ac:dyDescent="0.25">
      <c r="B38" s="36">
        <v>44649</v>
      </c>
      <c r="C38" s="40">
        <v>838</v>
      </c>
      <c r="D38" t="s">
        <v>120</v>
      </c>
      <c r="E38" s="38">
        <v>147580</v>
      </c>
      <c r="F38" s="6"/>
    </row>
    <row r="39" spans="2:6" x14ac:dyDescent="0.25">
      <c r="B39" s="36">
        <v>44649</v>
      </c>
      <c r="C39" s="40">
        <v>839</v>
      </c>
      <c r="D39" t="s">
        <v>121</v>
      </c>
      <c r="E39" s="38">
        <v>242150</v>
      </c>
      <c r="F39" s="6"/>
    </row>
    <row r="40" spans="2:6" x14ac:dyDescent="0.25">
      <c r="B40" s="36">
        <v>44649</v>
      </c>
      <c r="C40" s="40">
        <v>843</v>
      </c>
      <c r="D40" t="s">
        <v>122</v>
      </c>
      <c r="E40" s="38">
        <v>6300</v>
      </c>
      <c r="F40" s="6"/>
    </row>
    <row r="41" spans="2:6" x14ac:dyDescent="0.25">
      <c r="B41" s="36">
        <v>44649</v>
      </c>
      <c r="C41" s="40">
        <v>844</v>
      </c>
      <c r="D41" t="s">
        <v>123</v>
      </c>
      <c r="E41" s="38">
        <v>22350</v>
      </c>
      <c r="F41" s="6"/>
    </row>
    <row r="42" spans="2:6" x14ac:dyDescent="0.25">
      <c r="B42" s="36">
        <v>44649</v>
      </c>
      <c r="C42" s="40">
        <v>845</v>
      </c>
      <c r="D42" t="s">
        <v>124</v>
      </c>
      <c r="E42" s="38">
        <v>64790</v>
      </c>
      <c r="F42" s="6"/>
    </row>
    <row r="43" spans="2:6" x14ac:dyDescent="0.25">
      <c r="B43" s="36">
        <v>44649</v>
      </c>
      <c r="C43" s="40">
        <v>846</v>
      </c>
      <c r="D43" t="s">
        <v>125</v>
      </c>
      <c r="E43" s="38">
        <v>19980</v>
      </c>
      <c r="F43" s="6"/>
    </row>
    <row r="44" spans="2:6" x14ac:dyDescent="0.25">
      <c r="B44" s="36">
        <v>44650</v>
      </c>
      <c r="C44" s="40">
        <v>835</v>
      </c>
      <c r="D44" t="s">
        <v>126</v>
      </c>
      <c r="E44" s="38">
        <v>40510</v>
      </c>
      <c r="F44" s="6"/>
    </row>
    <row r="45" spans="2:6" x14ac:dyDescent="0.25">
      <c r="B45" s="36">
        <v>44651</v>
      </c>
      <c r="C45" s="40">
        <v>831</v>
      </c>
      <c r="D45" t="s">
        <v>127</v>
      </c>
      <c r="E45" s="38">
        <v>138040</v>
      </c>
      <c r="F45" s="6"/>
    </row>
    <row r="46" spans="2:6" x14ac:dyDescent="0.25">
      <c r="B46" s="36">
        <v>44651</v>
      </c>
      <c r="C46" s="40">
        <v>832</v>
      </c>
      <c r="D46" t="s">
        <v>128</v>
      </c>
      <c r="E46" s="38">
        <v>18981</v>
      </c>
      <c r="F46" s="6"/>
    </row>
    <row r="47" spans="2:6" x14ac:dyDescent="0.25">
      <c r="B47" s="36">
        <v>44651</v>
      </c>
      <c r="C47" s="40">
        <v>833</v>
      </c>
      <c r="D47" t="s">
        <v>129</v>
      </c>
      <c r="E47" s="38">
        <v>66940</v>
      </c>
      <c r="F47" s="6"/>
    </row>
    <row r="48" spans="2:6" x14ac:dyDescent="0.25">
      <c r="B48" s="36">
        <v>44651</v>
      </c>
      <c r="C48" s="40">
        <v>834</v>
      </c>
      <c r="D48" t="s">
        <v>130</v>
      </c>
      <c r="E48" s="38">
        <v>13500</v>
      </c>
      <c r="F48" s="6"/>
    </row>
    <row r="49" spans="2:6" x14ac:dyDescent="0.25">
      <c r="B49" s="36">
        <v>44652</v>
      </c>
      <c r="C49" s="40">
        <v>329</v>
      </c>
      <c r="D49" t="s">
        <v>131</v>
      </c>
      <c r="E49" s="38">
        <v>61604</v>
      </c>
      <c r="F49" s="6"/>
    </row>
    <row r="50" spans="2:6" x14ac:dyDescent="0.25">
      <c r="B50" s="36">
        <v>44652</v>
      </c>
      <c r="C50" s="40">
        <v>330</v>
      </c>
      <c r="D50" t="s">
        <v>132</v>
      </c>
      <c r="E50" s="38">
        <v>69142</v>
      </c>
      <c r="F50" s="6"/>
    </row>
    <row r="51" spans="2:6" x14ac:dyDescent="0.25">
      <c r="B51" s="36">
        <v>44652</v>
      </c>
      <c r="C51" s="40">
        <v>331</v>
      </c>
      <c r="D51" t="s">
        <v>133</v>
      </c>
      <c r="E51" s="38">
        <v>57642</v>
      </c>
      <c r="F51" s="6"/>
    </row>
    <row r="52" spans="2:6" x14ac:dyDescent="0.25">
      <c r="B52" s="36">
        <v>44652</v>
      </c>
      <c r="C52" s="40">
        <v>828</v>
      </c>
      <c r="D52" t="s">
        <v>134</v>
      </c>
      <c r="E52" s="38">
        <v>16990</v>
      </c>
      <c r="F52" s="6"/>
    </row>
    <row r="53" spans="2:6" x14ac:dyDescent="0.25">
      <c r="B53" s="36">
        <v>44652</v>
      </c>
      <c r="C53" s="40">
        <v>829</v>
      </c>
      <c r="D53" t="s">
        <v>135</v>
      </c>
      <c r="E53" s="38">
        <v>7600</v>
      </c>
      <c r="F53" s="6"/>
    </row>
    <row r="54" spans="2:6" x14ac:dyDescent="0.25">
      <c r="B54" s="36">
        <v>44652</v>
      </c>
      <c r="C54" s="40">
        <v>830</v>
      </c>
      <c r="D54" t="s">
        <v>136</v>
      </c>
      <c r="E54" s="38">
        <v>28280</v>
      </c>
      <c r="F54" s="6"/>
    </row>
    <row r="55" spans="2:6" x14ac:dyDescent="0.25">
      <c r="B55" s="36">
        <v>44653</v>
      </c>
      <c r="C55" s="40">
        <v>827</v>
      </c>
      <c r="D55" t="s">
        <v>137</v>
      </c>
      <c r="E55" s="38">
        <v>13500</v>
      </c>
      <c r="F55" s="6"/>
    </row>
    <row r="56" spans="2:6" x14ac:dyDescent="0.25">
      <c r="B56" s="36">
        <v>44655</v>
      </c>
      <c r="C56" s="40">
        <v>824</v>
      </c>
      <c r="D56" t="s">
        <v>138</v>
      </c>
      <c r="E56" s="38">
        <v>35829</v>
      </c>
      <c r="F56" s="6"/>
    </row>
    <row r="57" spans="2:6" x14ac:dyDescent="0.25">
      <c r="B57" s="36">
        <v>44655</v>
      </c>
      <c r="C57" s="40">
        <v>825</v>
      </c>
      <c r="D57" t="s">
        <v>139</v>
      </c>
      <c r="E57" s="38">
        <v>37991</v>
      </c>
      <c r="F57" s="6"/>
    </row>
    <row r="58" spans="2:6" x14ac:dyDescent="0.25">
      <c r="B58" s="36">
        <v>44658</v>
      </c>
      <c r="C58" s="40">
        <v>332</v>
      </c>
      <c r="D58" t="s">
        <v>140</v>
      </c>
      <c r="E58" s="38">
        <v>20090</v>
      </c>
      <c r="F58" s="6"/>
    </row>
    <row r="59" spans="2:6" x14ac:dyDescent="0.25">
      <c r="B59" s="36">
        <v>44658</v>
      </c>
      <c r="C59" s="40">
        <v>333</v>
      </c>
      <c r="D59" t="s">
        <v>141</v>
      </c>
      <c r="E59" s="38">
        <v>35144</v>
      </c>
      <c r="F59" s="6"/>
    </row>
    <row r="60" spans="2:6" x14ac:dyDescent="0.25">
      <c r="B60" s="36">
        <v>44658</v>
      </c>
      <c r="C60" s="40">
        <v>334</v>
      </c>
      <c r="D60" t="s">
        <v>142</v>
      </c>
      <c r="E60" s="38">
        <v>28154</v>
      </c>
      <c r="F60" s="6"/>
    </row>
    <row r="61" spans="2:6" x14ac:dyDescent="0.25">
      <c r="B61" s="36">
        <v>44662</v>
      </c>
      <c r="C61" s="40">
        <v>820</v>
      </c>
      <c r="D61" t="s">
        <v>143</v>
      </c>
      <c r="E61" s="38">
        <v>7479</v>
      </c>
      <c r="F61" s="6"/>
    </row>
    <row r="62" spans="2:6" x14ac:dyDescent="0.25">
      <c r="B62" s="36">
        <v>44693</v>
      </c>
      <c r="C62" s="40">
        <v>814</v>
      </c>
      <c r="D62" t="s">
        <v>144</v>
      </c>
      <c r="E62" s="38">
        <v>23090</v>
      </c>
      <c r="F62" s="6"/>
    </row>
    <row r="63" spans="2:6" x14ac:dyDescent="0.25">
      <c r="B63" s="36">
        <v>44754</v>
      </c>
      <c r="C63" s="40">
        <v>338</v>
      </c>
      <c r="D63" t="s">
        <v>145</v>
      </c>
      <c r="E63" s="38">
        <v>144312</v>
      </c>
      <c r="F63" s="6"/>
    </row>
    <row r="64" spans="2:6" x14ac:dyDescent="0.25">
      <c r="B64" s="36">
        <v>44755</v>
      </c>
      <c r="C64" s="40">
        <v>339</v>
      </c>
      <c r="D64" t="s">
        <v>146</v>
      </c>
      <c r="E64" s="38">
        <v>31300</v>
      </c>
      <c r="F64" s="6"/>
    </row>
    <row r="65" spans="2:6" x14ac:dyDescent="0.25">
      <c r="B65" s="36">
        <v>44757</v>
      </c>
      <c r="C65" s="40">
        <v>801</v>
      </c>
      <c r="D65" t="s">
        <v>147</v>
      </c>
      <c r="E65" s="38">
        <v>56990</v>
      </c>
      <c r="F65" s="6"/>
    </row>
    <row r="66" spans="2:6" x14ac:dyDescent="0.25">
      <c r="B66" s="36">
        <v>44757</v>
      </c>
      <c r="C66" s="40">
        <v>802</v>
      </c>
      <c r="D66" t="s">
        <v>148</v>
      </c>
      <c r="E66" s="38">
        <v>240000</v>
      </c>
      <c r="F66" s="6"/>
    </row>
    <row r="67" spans="2:6" x14ac:dyDescent="0.25">
      <c r="B67" s="36">
        <v>44782</v>
      </c>
      <c r="C67" s="40">
        <v>794</v>
      </c>
      <c r="D67" t="s">
        <v>149</v>
      </c>
      <c r="E67" s="38">
        <v>70000</v>
      </c>
      <c r="F67" s="6"/>
    </row>
    <row r="68" spans="2:6" x14ac:dyDescent="0.25">
      <c r="B68" s="36">
        <v>44809</v>
      </c>
      <c r="C68" s="40">
        <v>783</v>
      </c>
      <c r="D68" t="s">
        <v>150</v>
      </c>
      <c r="E68" s="38">
        <v>57990</v>
      </c>
      <c r="F68" s="6"/>
    </row>
    <row r="69" spans="2:6" x14ac:dyDescent="0.25">
      <c r="B69" s="36">
        <v>44866</v>
      </c>
      <c r="C69" s="40">
        <v>21</v>
      </c>
      <c r="D69" t="s">
        <v>151</v>
      </c>
      <c r="E69" s="38">
        <v>37200</v>
      </c>
      <c r="F69" s="6"/>
    </row>
    <row r="70" spans="2:6" x14ac:dyDescent="0.25">
      <c r="B70" s="36">
        <v>44868</v>
      </c>
      <c r="C70" s="40">
        <v>13</v>
      </c>
      <c r="D70" t="s">
        <v>152</v>
      </c>
      <c r="E70" s="38">
        <v>60225</v>
      </c>
      <c r="F70" s="6"/>
    </row>
    <row r="71" spans="2:6" x14ac:dyDescent="0.25">
      <c r="B71" s="36">
        <v>44874</v>
      </c>
      <c r="C71" s="40">
        <v>5</v>
      </c>
      <c r="D71" t="s">
        <v>153</v>
      </c>
      <c r="E71" s="38">
        <v>46199</v>
      </c>
      <c r="F71" s="6"/>
    </row>
    <row r="72" spans="2:6" x14ac:dyDescent="0.25">
      <c r="B72" s="36">
        <v>44881</v>
      </c>
      <c r="C72" s="40">
        <v>959</v>
      </c>
      <c r="D72" t="s">
        <v>154</v>
      </c>
      <c r="E72" s="38">
        <v>64000</v>
      </c>
      <c r="F72" s="6"/>
    </row>
    <row r="73" spans="2:6" x14ac:dyDescent="0.25">
      <c r="B73" s="36">
        <v>44888</v>
      </c>
      <c r="C73" s="40">
        <v>1271</v>
      </c>
      <c r="D73" t="s">
        <v>155</v>
      </c>
      <c r="E73" s="38">
        <v>1163820</v>
      </c>
      <c r="F73" s="6"/>
    </row>
    <row r="74" spans="2:6" x14ac:dyDescent="0.25">
      <c r="B74" s="36">
        <v>44896</v>
      </c>
      <c r="C74" s="40">
        <v>989</v>
      </c>
      <c r="D74" t="s">
        <v>156</v>
      </c>
      <c r="E74" s="38">
        <v>47600</v>
      </c>
      <c r="F74" s="6"/>
    </row>
    <row r="75" spans="2:6" x14ac:dyDescent="0.25">
      <c r="B75" s="36">
        <v>44896</v>
      </c>
      <c r="C75" s="40">
        <v>1000</v>
      </c>
      <c r="D75" t="s">
        <v>157</v>
      </c>
      <c r="E75" s="38">
        <v>24800</v>
      </c>
      <c r="F75" s="6"/>
    </row>
    <row r="76" spans="2:6" x14ac:dyDescent="0.25">
      <c r="B76" s="36">
        <v>44896</v>
      </c>
      <c r="C76" s="40">
        <v>1317</v>
      </c>
      <c r="D76" t="s">
        <v>158</v>
      </c>
      <c r="E76" s="38">
        <v>148345</v>
      </c>
      <c r="F76" s="6"/>
    </row>
    <row r="77" spans="2:6" x14ac:dyDescent="0.25">
      <c r="B77" s="36">
        <v>44900</v>
      </c>
      <c r="C77" s="40">
        <v>1272</v>
      </c>
      <c r="D77" t="s">
        <v>159</v>
      </c>
      <c r="E77" s="38">
        <v>36730</v>
      </c>
      <c r="F77" s="6"/>
    </row>
    <row r="78" spans="2:6" x14ac:dyDescent="0.25">
      <c r="B78" s="36">
        <v>44900</v>
      </c>
      <c r="C78" s="40">
        <v>1273</v>
      </c>
      <c r="D78" t="s">
        <v>160</v>
      </c>
      <c r="E78" s="38">
        <v>36729</v>
      </c>
      <c r="F78" s="6"/>
    </row>
    <row r="79" spans="2:6" x14ac:dyDescent="0.25">
      <c r="B79" s="36">
        <v>44918</v>
      </c>
      <c r="C79" s="40">
        <v>1330</v>
      </c>
      <c r="D79" t="s">
        <v>161</v>
      </c>
      <c r="E79" s="38">
        <v>658540</v>
      </c>
      <c r="F79" s="6"/>
    </row>
    <row r="80" spans="2:6" x14ac:dyDescent="0.25">
      <c r="B80" s="36">
        <v>44924</v>
      </c>
      <c r="C80" s="40">
        <v>1366</v>
      </c>
      <c r="D80" t="s">
        <v>162</v>
      </c>
      <c r="E80" s="38">
        <v>115205</v>
      </c>
      <c r="F80" s="6"/>
    </row>
    <row r="81" spans="2:6" x14ac:dyDescent="0.25">
      <c r="B81" s="36">
        <v>44925</v>
      </c>
      <c r="C81" s="40">
        <v>1367</v>
      </c>
      <c r="D81" t="s">
        <v>163</v>
      </c>
      <c r="E81" s="38">
        <v>49735</v>
      </c>
      <c r="F81" s="6"/>
    </row>
    <row r="82" spans="2:6" ht="15.75" thickBot="1" x14ac:dyDescent="0.3">
      <c r="B82" s="88" t="str">
        <f>CONCATENATE("Total ",B18," al 31-12-2022")</f>
        <v>Total 2.04.01.01 Proveedores por Pagar al 31-12-2022</v>
      </c>
      <c r="C82" s="89"/>
      <c r="D82" s="89"/>
      <c r="E82" s="41">
        <f>VLOOKUP(B18,'Balance 8 columnas'!$A$12:$I$30,7,0)</f>
        <v>5427931</v>
      </c>
      <c r="F82" s="6">
        <f>SUM(E21:E81)-E82</f>
        <v>0</v>
      </c>
    </row>
    <row r="83" spans="2:6" x14ac:dyDescent="0.25">
      <c r="B83" s="5"/>
      <c r="C83" s="5"/>
      <c r="F83" s="6"/>
    </row>
    <row r="84" spans="2:6" ht="15.75" thickBot="1" x14ac:dyDescent="0.3">
      <c r="B84" s="5"/>
      <c r="C84" s="5"/>
      <c r="F84" s="6"/>
    </row>
    <row r="85" spans="2:6" ht="15.75" x14ac:dyDescent="0.25">
      <c r="B85" s="70" t="str">
        <f>+'Balance 8 columnas'!B1</f>
        <v>FUNDACIÓN GLOCALMINDS, PARA UN FUTURO REGENERATIVO</v>
      </c>
      <c r="C85" s="71"/>
      <c r="D85" s="72"/>
      <c r="E85" s="73"/>
      <c r="F85" s="6"/>
    </row>
    <row r="86" spans="2:6" x14ac:dyDescent="0.25">
      <c r="B86" s="80" t="str">
        <f>+'Balance 8 columnas'!A23</f>
        <v>2.07.01.01 Retención Impuesto 2da Categoría x Pagar</v>
      </c>
      <c r="C86" s="81"/>
      <c r="D86" s="76"/>
      <c r="E86" s="77"/>
      <c r="F86" s="6"/>
    </row>
    <row r="87" spans="2:6" x14ac:dyDescent="0.25">
      <c r="B87" s="21"/>
      <c r="C87" s="22"/>
      <c r="D87" s="23"/>
      <c r="E87" s="24"/>
      <c r="F87" s="6"/>
    </row>
    <row r="88" spans="2:6" x14ac:dyDescent="0.25">
      <c r="B88" s="25" t="s">
        <v>85</v>
      </c>
      <c r="C88" s="26" t="s">
        <v>88</v>
      </c>
      <c r="D88" s="27" t="s">
        <v>86</v>
      </c>
      <c r="E88" s="28" t="s">
        <v>87</v>
      </c>
      <c r="F88" s="6"/>
    </row>
    <row r="89" spans="2:6" x14ac:dyDescent="0.25">
      <c r="B89" s="29">
        <v>44834</v>
      </c>
      <c r="C89" s="4">
        <v>1470</v>
      </c>
      <c r="D89" t="s">
        <v>204</v>
      </c>
      <c r="E89" s="30">
        <v>56966</v>
      </c>
      <c r="F89" s="6"/>
    </row>
    <row r="90" spans="2:6" x14ac:dyDescent="0.25">
      <c r="B90" s="29">
        <v>44926</v>
      </c>
      <c r="C90" s="4">
        <v>1372</v>
      </c>
      <c r="D90" t="s">
        <v>164</v>
      </c>
      <c r="E90" s="30">
        <v>53880</v>
      </c>
      <c r="F90" s="6"/>
    </row>
    <row r="91" spans="2:6" ht="15.75" thickBot="1" x14ac:dyDescent="0.3">
      <c r="B91" s="78" t="str">
        <f>CONCATENATE("Total ",B86," al 31-12-2022")</f>
        <v>Total 2.07.01.01 Retención Impuesto 2da Categoría x Pagar al 31-12-2022</v>
      </c>
      <c r="C91" s="79"/>
      <c r="D91" s="79"/>
      <c r="E91" s="31">
        <f>VLOOKUP(B86,'Balance 8 columnas'!$A$12:$I$30,7,0)</f>
        <v>110846</v>
      </c>
      <c r="F91" s="6">
        <f>SUM(E89:E90)-E91</f>
        <v>0</v>
      </c>
    </row>
    <row r="92" spans="2:6" x14ac:dyDescent="0.25">
      <c r="B92" s="5"/>
      <c r="C92" s="5"/>
      <c r="F92" s="6"/>
    </row>
    <row r="93" spans="2:6" ht="15.75" thickBot="1" x14ac:dyDescent="0.3">
      <c r="B93" s="5"/>
      <c r="C93" s="5"/>
      <c r="F93" s="6"/>
    </row>
    <row r="94" spans="2:6" ht="15.75" x14ac:dyDescent="0.25">
      <c r="B94" s="84" t="str">
        <f>+'Balance 8 columnas'!B1</f>
        <v>FUNDACIÓN GLOCALMINDS, PARA UN FUTURO REGENERATIVO</v>
      </c>
      <c r="C94" s="85"/>
      <c r="D94" s="86"/>
      <c r="E94" s="87"/>
      <c r="F94" s="6"/>
    </row>
    <row r="95" spans="2:6" x14ac:dyDescent="0.25">
      <c r="B95" s="82" t="str">
        <f>+'Balance 8 columnas'!A24</f>
        <v>2.07.02.01 Retención Honorarios por Pagar</v>
      </c>
      <c r="C95" s="81"/>
      <c r="D95" s="76"/>
      <c r="E95" s="83"/>
      <c r="F95" s="6"/>
    </row>
    <row r="96" spans="2:6" x14ac:dyDescent="0.25">
      <c r="B96" s="32"/>
      <c r="C96" s="22"/>
      <c r="D96" s="23"/>
      <c r="E96" s="33"/>
      <c r="F96" s="6"/>
    </row>
    <row r="97" spans="2:6" x14ac:dyDescent="0.25">
      <c r="B97" s="34" t="s">
        <v>85</v>
      </c>
      <c r="C97" s="26" t="s">
        <v>88</v>
      </c>
      <c r="D97" s="27" t="s">
        <v>86</v>
      </c>
      <c r="E97" s="35" t="s">
        <v>87</v>
      </c>
      <c r="F97" s="6"/>
    </row>
    <row r="98" spans="2:6" x14ac:dyDescent="0.25">
      <c r="B98" s="36">
        <v>44896</v>
      </c>
      <c r="C98" s="4">
        <v>992</v>
      </c>
      <c r="D98" t="s">
        <v>165</v>
      </c>
      <c r="E98" s="38">
        <v>139601</v>
      </c>
      <c r="F98" s="6"/>
    </row>
    <row r="99" spans="2:6" x14ac:dyDescent="0.25">
      <c r="B99" s="36">
        <v>44896</v>
      </c>
      <c r="C99" s="4">
        <v>993</v>
      </c>
      <c r="D99" t="s">
        <v>166</v>
      </c>
      <c r="E99" s="38">
        <v>72418</v>
      </c>
      <c r="F99" s="6"/>
    </row>
    <row r="100" spans="2:6" x14ac:dyDescent="0.25">
      <c r="B100" s="36">
        <v>44900</v>
      </c>
      <c r="C100" s="40">
        <v>1002</v>
      </c>
      <c r="D100" t="s">
        <v>167</v>
      </c>
      <c r="E100" s="38">
        <v>39200</v>
      </c>
      <c r="F100" s="6"/>
    </row>
    <row r="101" spans="2:6" x14ac:dyDescent="0.25">
      <c r="B101" s="36">
        <v>44901</v>
      </c>
      <c r="C101" s="40">
        <v>1210</v>
      </c>
      <c r="D101" t="s">
        <v>168</v>
      </c>
      <c r="E101" s="38">
        <v>42875</v>
      </c>
      <c r="F101" s="6"/>
    </row>
    <row r="102" spans="2:6" x14ac:dyDescent="0.25">
      <c r="B102" s="36">
        <v>44907</v>
      </c>
      <c r="C102" s="40">
        <v>1237</v>
      </c>
      <c r="D102" t="s">
        <v>169</v>
      </c>
      <c r="E102" s="38">
        <v>76250</v>
      </c>
      <c r="F102" s="6"/>
    </row>
    <row r="103" spans="2:6" x14ac:dyDescent="0.25">
      <c r="B103" s="36">
        <v>44907</v>
      </c>
      <c r="C103" s="40">
        <v>1238</v>
      </c>
      <c r="D103" t="s">
        <v>170</v>
      </c>
      <c r="E103" s="38">
        <v>105782</v>
      </c>
      <c r="F103" s="6"/>
    </row>
    <row r="104" spans="2:6" x14ac:dyDescent="0.25">
      <c r="B104" s="36">
        <v>44909</v>
      </c>
      <c r="C104" s="40">
        <v>1275</v>
      </c>
      <c r="D104" t="s">
        <v>171</v>
      </c>
      <c r="E104" s="38">
        <v>344687</v>
      </c>
      <c r="F104" s="6"/>
    </row>
    <row r="105" spans="2:6" x14ac:dyDescent="0.25">
      <c r="B105" s="36">
        <v>44910</v>
      </c>
      <c r="C105" s="40">
        <v>1277</v>
      </c>
      <c r="D105" t="s">
        <v>172</v>
      </c>
      <c r="E105" s="38">
        <v>62046</v>
      </c>
      <c r="F105" s="6"/>
    </row>
    <row r="106" spans="2:6" x14ac:dyDescent="0.25">
      <c r="B106" s="36">
        <v>44914</v>
      </c>
      <c r="C106" s="40">
        <v>1281</v>
      </c>
      <c r="D106" t="s">
        <v>173</v>
      </c>
      <c r="E106" s="38">
        <v>122500</v>
      </c>
      <c r="F106" s="6"/>
    </row>
    <row r="107" spans="2:6" x14ac:dyDescent="0.25">
      <c r="B107" s="36">
        <v>44914</v>
      </c>
      <c r="C107" s="40">
        <v>1282</v>
      </c>
      <c r="D107" t="s">
        <v>174</v>
      </c>
      <c r="E107" s="38">
        <v>127400</v>
      </c>
      <c r="F107" s="6"/>
    </row>
    <row r="108" spans="2:6" x14ac:dyDescent="0.25">
      <c r="B108" s="36">
        <v>44914</v>
      </c>
      <c r="C108" s="40">
        <v>1283</v>
      </c>
      <c r="D108" t="s">
        <v>175</v>
      </c>
      <c r="E108" s="38">
        <v>124950</v>
      </c>
      <c r="F108" s="6"/>
    </row>
    <row r="109" spans="2:6" x14ac:dyDescent="0.25">
      <c r="B109" s="36">
        <v>44914</v>
      </c>
      <c r="C109" s="40">
        <v>1286</v>
      </c>
      <c r="D109" t="s">
        <v>176</v>
      </c>
      <c r="E109" s="38">
        <v>240950</v>
      </c>
      <c r="F109" s="6"/>
    </row>
    <row r="110" spans="2:6" x14ac:dyDescent="0.25">
      <c r="B110" s="36">
        <v>44914</v>
      </c>
      <c r="C110" s="40">
        <v>1287</v>
      </c>
      <c r="D110" t="s">
        <v>177</v>
      </c>
      <c r="E110" s="38">
        <v>94938</v>
      </c>
      <c r="F110" s="6"/>
    </row>
    <row r="111" spans="2:6" x14ac:dyDescent="0.25">
      <c r="B111" s="36">
        <v>44915</v>
      </c>
      <c r="C111" s="40">
        <v>1289</v>
      </c>
      <c r="D111" t="s">
        <v>178</v>
      </c>
      <c r="E111" s="38">
        <v>183750</v>
      </c>
      <c r="F111" s="6"/>
    </row>
    <row r="112" spans="2:6" x14ac:dyDescent="0.25">
      <c r="B112" s="36">
        <v>44915</v>
      </c>
      <c r="C112" s="40">
        <v>1294</v>
      </c>
      <c r="D112" t="s">
        <v>179</v>
      </c>
      <c r="E112" s="38">
        <v>81928</v>
      </c>
      <c r="F112" s="6"/>
    </row>
    <row r="113" spans="2:6" x14ac:dyDescent="0.25">
      <c r="B113" s="36">
        <v>44915</v>
      </c>
      <c r="C113" s="40">
        <v>1296</v>
      </c>
      <c r="D113" t="s">
        <v>180</v>
      </c>
      <c r="E113" s="38">
        <v>208759</v>
      </c>
      <c r="F113" s="6"/>
    </row>
    <row r="114" spans="2:6" x14ac:dyDescent="0.25">
      <c r="B114" s="36">
        <v>44916</v>
      </c>
      <c r="C114" s="40">
        <v>1301</v>
      </c>
      <c r="D114" t="s">
        <v>181</v>
      </c>
      <c r="E114" s="38">
        <v>110250</v>
      </c>
      <c r="F114" s="6"/>
    </row>
    <row r="115" spans="2:6" x14ac:dyDescent="0.25">
      <c r="B115" s="36">
        <v>44916</v>
      </c>
      <c r="C115" s="40">
        <v>1309</v>
      </c>
      <c r="D115" t="s">
        <v>182</v>
      </c>
      <c r="E115" s="38">
        <v>183542</v>
      </c>
      <c r="F115" s="6"/>
    </row>
    <row r="116" spans="2:6" x14ac:dyDescent="0.25">
      <c r="B116" s="36">
        <v>44916</v>
      </c>
      <c r="C116" s="40">
        <v>1310</v>
      </c>
      <c r="D116" t="s">
        <v>183</v>
      </c>
      <c r="E116" s="38">
        <v>232750</v>
      </c>
      <c r="F116" s="6"/>
    </row>
    <row r="117" spans="2:6" x14ac:dyDescent="0.25">
      <c r="B117" s="36">
        <v>44916</v>
      </c>
      <c r="C117" s="40">
        <v>1311</v>
      </c>
      <c r="D117" t="s">
        <v>184</v>
      </c>
      <c r="E117" s="38">
        <v>361842</v>
      </c>
      <c r="F117" s="6"/>
    </row>
    <row r="118" spans="2:6" x14ac:dyDescent="0.25">
      <c r="B118" s="36">
        <v>44916</v>
      </c>
      <c r="C118" s="40">
        <v>1312</v>
      </c>
      <c r="D118" t="s">
        <v>185</v>
      </c>
      <c r="E118" s="38">
        <v>183750</v>
      </c>
      <c r="F118" s="6"/>
    </row>
    <row r="119" spans="2:6" x14ac:dyDescent="0.25">
      <c r="B119" s="36">
        <v>44916</v>
      </c>
      <c r="C119" s="40">
        <v>1313</v>
      </c>
      <c r="D119" t="s">
        <v>186</v>
      </c>
      <c r="E119" s="38">
        <v>171500</v>
      </c>
      <c r="F119" s="6"/>
    </row>
    <row r="120" spans="2:6" x14ac:dyDescent="0.25">
      <c r="B120" s="36">
        <v>44917</v>
      </c>
      <c r="C120" s="40">
        <v>1325</v>
      </c>
      <c r="D120" t="s">
        <v>187</v>
      </c>
      <c r="E120" s="38">
        <v>134750</v>
      </c>
      <c r="F120" s="6"/>
    </row>
    <row r="121" spans="2:6" x14ac:dyDescent="0.25">
      <c r="B121" s="36">
        <v>44917</v>
      </c>
      <c r="C121" s="40">
        <v>1326</v>
      </c>
      <c r="D121" t="s">
        <v>188</v>
      </c>
      <c r="E121" s="38">
        <v>226154</v>
      </c>
      <c r="F121" s="6"/>
    </row>
    <row r="122" spans="2:6" x14ac:dyDescent="0.25">
      <c r="B122" s="36">
        <v>44917</v>
      </c>
      <c r="C122" s="40">
        <v>1327</v>
      </c>
      <c r="D122" t="s">
        <v>189</v>
      </c>
      <c r="E122" s="38">
        <v>167521</v>
      </c>
      <c r="F122" s="6"/>
    </row>
    <row r="123" spans="2:6" x14ac:dyDescent="0.25">
      <c r="B123" s="36">
        <v>44917</v>
      </c>
      <c r="C123" s="40">
        <v>1329</v>
      </c>
      <c r="D123" t="s">
        <v>190</v>
      </c>
      <c r="E123" s="38">
        <v>390271</v>
      </c>
      <c r="F123" s="6"/>
    </row>
    <row r="124" spans="2:6" x14ac:dyDescent="0.25">
      <c r="B124" s="36">
        <v>44921</v>
      </c>
      <c r="C124" s="40">
        <v>1360</v>
      </c>
      <c r="D124" t="s">
        <v>191</v>
      </c>
      <c r="E124" s="38">
        <v>59330</v>
      </c>
      <c r="F124" s="6"/>
    </row>
    <row r="125" spans="2:6" x14ac:dyDescent="0.25">
      <c r="B125" s="36">
        <v>44922</v>
      </c>
      <c r="C125" s="40">
        <v>1352</v>
      </c>
      <c r="D125" t="s">
        <v>192</v>
      </c>
      <c r="E125" s="38">
        <v>8376</v>
      </c>
      <c r="F125" s="6"/>
    </row>
    <row r="126" spans="2:6" x14ac:dyDescent="0.25">
      <c r="B126" s="36">
        <v>44923</v>
      </c>
      <c r="C126" s="40">
        <v>1362</v>
      </c>
      <c r="D126" t="s">
        <v>193</v>
      </c>
      <c r="E126" s="38">
        <v>49000</v>
      </c>
      <c r="F126" s="6"/>
    </row>
    <row r="127" spans="2:6" x14ac:dyDescent="0.25">
      <c r="B127" s="36">
        <v>44925</v>
      </c>
      <c r="C127" s="40">
        <v>1371</v>
      </c>
      <c r="D127" t="s">
        <v>194</v>
      </c>
      <c r="E127" s="38">
        <v>106446</v>
      </c>
      <c r="F127" s="6"/>
    </row>
    <row r="128" spans="2:6" ht="15.75" thickBot="1" x14ac:dyDescent="0.3">
      <c r="B128" s="88" t="str">
        <f>CONCATENATE("Total ",B95," al 31-12-2022")</f>
        <v>Total 2.07.02.01 Retención Honorarios por Pagar al 31-12-2022</v>
      </c>
      <c r="C128" s="89"/>
      <c r="D128" s="89"/>
      <c r="E128" s="41">
        <f>VLOOKUP(B95,'Balance 8 columnas'!$A$12:$I$30,7,0)</f>
        <v>4453516</v>
      </c>
      <c r="F128" s="6">
        <f>SUM(E98:E127)-E128</f>
        <v>0</v>
      </c>
    </row>
    <row r="129" spans="2:17" x14ac:dyDescent="0.25">
      <c r="B129" s="5"/>
      <c r="C129" s="5"/>
      <c r="F129" s="6"/>
    </row>
    <row r="130" spans="2:17" ht="15.75" thickBot="1" x14ac:dyDescent="0.3">
      <c r="B130" s="5"/>
      <c r="C130" s="5"/>
      <c r="F130" s="6"/>
    </row>
    <row r="131" spans="2:17" ht="15.75" x14ac:dyDescent="0.25">
      <c r="B131" s="84" t="str">
        <f>+'Balance 8 columnas'!B1</f>
        <v>FUNDACIÓN GLOCALMINDS, PARA UN FUTURO REGENERATIVO</v>
      </c>
      <c r="C131" s="85"/>
      <c r="D131" s="86"/>
      <c r="E131" s="87"/>
      <c r="F131" s="6"/>
    </row>
    <row r="132" spans="2:17" x14ac:dyDescent="0.25">
      <c r="B132" s="80" t="s">
        <v>89</v>
      </c>
      <c r="C132" s="81"/>
      <c r="D132" s="76"/>
      <c r="E132" s="77"/>
      <c r="F132" s="6"/>
    </row>
    <row r="133" spans="2:17" x14ac:dyDescent="0.25">
      <c r="B133" s="42"/>
      <c r="C133" s="23"/>
      <c r="D133" s="23"/>
      <c r="E133" s="24"/>
      <c r="F133" s="6"/>
    </row>
    <row r="134" spans="2:17" x14ac:dyDescent="0.25">
      <c r="B134" s="43" t="s">
        <v>85</v>
      </c>
      <c r="C134" s="27" t="s">
        <v>88</v>
      </c>
      <c r="D134" s="27" t="s">
        <v>86</v>
      </c>
      <c r="E134" s="28" t="s">
        <v>87</v>
      </c>
      <c r="F134" s="6"/>
    </row>
    <row r="135" spans="2:17" x14ac:dyDescent="0.25">
      <c r="B135" s="44">
        <v>44926</v>
      </c>
      <c r="C135" s="4">
        <v>1372</v>
      </c>
      <c r="D135" t="str">
        <f>+'Balance 8 columnas'!A25</f>
        <v>2.08.01.01 Isapres &amp; Fonasa por Pagar</v>
      </c>
      <c r="E135" s="30">
        <f>VLOOKUP(D135,'Balance 8 columnas'!$A$12:$I$30,7,0)</f>
        <v>256637</v>
      </c>
      <c r="F135" s="6"/>
    </row>
    <row r="136" spans="2:17" ht="15.75" thickBot="1" x14ac:dyDescent="0.3">
      <c r="B136" s="44">
        <v>44926</v>
      </c>
      <c r="C136" s="4">
        <v>1372</v>
      </c>
      <c r="D136" t="str">
        <f>+'Balance 8 columnas'!A26</f>
        <v>2.08.02.01 AFP &amp; INP por Pagar</v>
      </c>
      <c r="E136" s="30">
        <f>VLOOKUP(D136,'Balance 8 columnas'!$A$12:$I$30,7,0)</f>
        <v>689059</v>
      </c>
      <c r="F136" s="6"/>
    </row>
    <row r="137" spans="2:17" x14ac:dyDescent="0.25">
      <c r="B137" s="44">
        <v>44926</v>
      </c>
      <c r="C137" s="4">
        <v>1372</v>
      </c>
      <c r="D137" t="str">
        <f>+'Balance 8 columnas'!A27</f>
        <v>2.08.03.01 Mutuales por Pagar</v>
      </c>
      <c r="E137" s="30">
        <f>VLOOKUP(D137,'Balance 8 columnas'!$A$12:$I$30,7,0)</f>
        <v>34831</v>
      </c>
      <c r="F137" s="6"/>
      <c r="H137" s="48" t="s">
        <v>91</v>
      </c>
      <c r="I137" s="50">
        <v>689059</v>
      </c>
    </row>
    <row r="138" spans="2:17" ht="15.75" thickBot="1" x14ac:dyDescent="0.3">
      <c r="B138" s="90" t="str">
        <f>CONCATENATE("Total ",B132," al 31-12-2022")</f>
        <v>Total Cotizaciones por Pagar  al 31-12-2022</v>
      </c>
      <c r="C138" s="91"/>
      <c r="D138" s="91"/>
      <c r="E138" s="31">
        <f>SUM(E135:E137)</f>
        <v>980527</v>
      </c>
      <c r="F138" s="6">
        <f>+E138-I140</f>
        <v>0</v>
      </c>
      <c r="H138" s="49" t="s">
        <v>90</v>
      </c>
      <c r="I138" s="51">
        <v>34831</v>
      </c>
    </row>
    <row r="139" spans="2:17" ht="15.75" thickBot="1" x14ac:dyDescent="0.3">
      <c r="B139" s="5"/>
      <c r="C139" s="5"/>
      <c r="F139" s="6"/>
      <c r="H139" s="49" t="s">
        <v>92</v>
      </c>
      <c r="I139" s="51">
        <v>256637</v>
      </c>
    </row>
    <row r="140" spans="2:17" ht="15.75" thickBot="1" x14ac:dyDescent="0.3">
      <c r="B140" s="5"/>
      <c r="C140" s="5"/>
      <c r="F140" s="6"/>
      <c r="H140" s="52"/>
      <c r="I140" s="53">
        <f>SUM(I137:I139)</f>
        <v>980527</v>
      </c>
    </row>
    <row r="141" spans="2:17" x14ac:dyDescent="0.25">
      <c r="F141" s="6"/>
      <c r="O141" t="s">
        <v>92</v>
      </c>
      <c r="Q141" s="45">
        <v>27419</v>
      </c>
    </row>
    <row r="142" spans="2:17" x14ac:dyDescent="0.25">
      <c r="F142" s="6"/>
      <c r="Q142" s="6">
        <f>SUM(Q141:Q141)</f>
        <v>27419</v>
      </c>
    </row>
    <row r="143" spans="2:17" x14ac:dyDescent="0.25">
      <c r="F143" s="6"/>
      <c r="Q143" s="6">
        <f>+Q142-E138</f>
        <v>-953108</v>
      </c>
    </row>
    <row r="144" spans="2:17" x14ac:dyDescent="0.25">
      <c r="F144" s="6"/>
      <c r="Q144" s="6"/>
    </row>
    <row r="145" spans="2:6" x14ac:dyDescent="0.25">
      <c r="F145" s="6"/>
    </row>
    <row r="146" spans="2:6" x14ac:dyDescent="0.25">
      <c r="F146" s="6"/>
    </row>
    <row r="147" spans="2:6" x14ac:dyDescent="0.25">
      <c r="F147" s="6"/>
    </row>
    <row r="148" spans="2:6" x14ac:dyDescent="0.25">
      <c r="B148" s="46"/>
      <c r="C148" s="46"/>
      <c r="D148" s="23"/>
      <c r="E148" s="47"/>
      <c r="F148" s="6"/>
    </row>
    <row r="149" spans="2:6" x14ac:dyDescent="0.25">
      <c r="B149" s="5"/>
      <c r="C149" s="5"/>
      <c r="F149" s="6"/>
    </row>
  </sheetData>
  <mergeCells count="16">
    <mergeCell ref="B128:D128"/>
    <mergeCell ref="B131:E131"/>
    <mergeCell ref="B132:E132"/>
    <mergeCell ref="B138:D138"/>
    <mergeCell ref="B95:E95"/>
    <mergeCell ref="B2:E2"/>
    <mergeCell ref="B5:E5"/>
    <mergeCell ref="B6:E6"/>
    <mergeCell ref="B14:D14"/>
    <mergeCell ref="B17:E17"/>
    <mergeCell ref="B18:E18"/>
    <mergeCell ref="B82:D82"/>
    <mergeCell ref="B85:E85"/>
    <mergeCell ref="B86:E86"/>
    <mergeCell ref="B91:D91"/>
    <mergeCell ref="B94:E9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EDDD7-9209-4AED-8E74-DCFB065C6953}">
  <dimension ref="B1:F11"/>
  <sheetViews>
    <sheetView showGridLines="0" zoomScale="80" zoomScaleNormal="80" workbookViewId="0">
      <selection activeCell="H10" sqref="H10"/>
    </sheetView>
  </sheetViews>
  <sheetFormatPr baseColWidth="10" defaultRowHeight="15" x14ac:dyDescent="0.25"/>
  <cols>
    <col min="3" max="3" width="9.5703125" customWidth="1"/>
    <col min="4" max="4" width="86.5703125" customWidth="1"/>
    <col min="5" max="5" width="39.140625" customWidth="1"/>
  </cols>
  <sheetData>
    <row r="1" spans="2:6" ht="15.75" thickBot="1" x14ac:dyDescent="0.3"/>
    <row r="2" spans="2:6" ht="21.75" thickBot="1" x14ac:dyDescent="0.4">
      <c r="B2" s="67" t="s">
        <v>83</v>
      </c>
      <c r="C2" s="68"/>
      <c r="D2" s="68"/>
      <c r="E2" s="69"/>
    </row>
    <row r="4" spans="2:6" ht="15.75" thickBot="1" x14ac:dyDescent="0.3"/>
    <row r="5" spans="2:6" ht="15.75" x14ac:dyDescent="0.25">
      <c r="B5" s="70" t="str">
        <f>+'Balance 8 columnas'!B1</f>
        <v>FUNDACIÓN GLOCALMINDS, PARA UN FUTURO REGENERATIVO</v>
      </c>
      <c r="C5" s="71"/>
      <c r="D5" s="72"/>
      <c r="E5" s="73"/>
      <c r="F5" s="6"/>
    </row>
    <row r="6" spans="2:6" x14ac:dyDescent="0.25">
      <c r="B6" s="80" t="s">
        <v>93</v>
      </c>
      <c r="C6" s="81"/>
      <c r="D6" s="76"/>
      <c r="E6" s="77"/>
      <c r="F6" s="6"/>
    </row>
    <row r="7" spans="2:6" x14ac:dyDescent="0.25">
      <c r="B7" s="21"/>
      <c r="C7" s="22"/>
      <c r="D7" s="23"/>
      <c r="E7" s="24"/>
      <c r="F7" s="6"/>
    </row>
    <row r="8" spans="2:6" x14ac:dyDescent="0.25">
      <c r="B8" s="25" t="s">
        <v>85</v>
      </c>
      <c r="C8" s="26"/>
      <c r="D8" s="27" t="s">
        <v>86</v>
      </c>
      <c r="E8" s="28" t="s">
        <v>87</v>
      </c>
      <c r="F8" s="6"/>
    </row>
    <row r="9" spans="2:6" x14ac:dyDescent="0.25">
      <c r="B9" s="29">
        <v>44926</v>
      </c>
      <c r="C9" s="37"/>
      <c r="D9" t="str">
        <f>+'Balance 8 columnas'!A30</f>
        <v>2.12.01.01 Capital Suscrito &amp; Pagado</v>
      </c>
      <c r="E9" s="30">
        <f>VLOOKUP(D9,'Balance 8 columnas'!$A$12:$I$32,7,0)</f>
        <v>1075000</v>
      </c>
      <c r="F9" s="6"/>
    </row>
    <row r="10" spans="2:6" x14ac:dyDescent="0.25">
      <c r="B10" s="29">
        <v>44926</v>
      </c>
      <c r="C10" s="37"/>
      <c r="D10" t="str">
        <f>+'Balance 8 columnas'!A31</f>
        <v>2.14.01.01 Utilidad &amp; Pérdida Acumulada</v>
      </c>
      <c r="E10" s="30">
        <f>VLOOKUP(D10,'Balance 8 columnas'!$A$12:$I$32,7,0)</f>
        <v>71198687</v>
      </c>
      <c r="F10" s="6"/>
    </row>
    <row r="11" spans="2:6" ht="15.75" thickBot="1" x14ac:dyDescent="0.3">
      <c r="B11" s="78" t="str">
        <f>CONCATENATE("Total ",B6," al 31-12-2022")</f>
        <v>Total Patrimonio al 31-12-2022</v>
      </c>
      <c r="C11" s="79"/>
      <c r="D11" s="79"/>
      <c r="E11" s="31">
        <f>SUM(E9:E10)</f>
        <v>72273687</v>
      </c>
      <c r="F11" s="6"/>
    </row>
  </sheetData>
  <mergeCells count="4">
    <mergeCell ref="B2:E2"/>
    <mergeCell ref="B5:E5"/>
    <mergeCell ref="B6:E6"/>
    <mergeCell ref="B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Balance 8 columnas</vt:lpstr>
      <vt:lpstr>Activos</vt:lpstr>
      <vt:lpstr>Pasivos</vt:lpstr>
      <vt:lpstr>Patrimonio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2023-01-27T17:34:03Z</dcterms:created>
  <dcterms:modified xsi:type="dcterms:W3CDTF">2023-03-14T13:45:27Z</dcterms:modified>
</cp:coreProperties>
</file>