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butario" sheetId="1" r:id="rId4"/>
    <sheet state="visible" name="EERR" sheetId="2" r:id="rId5"/>
    <sheet state="visible" name="Distribución Donaciones" sheetId="3" r:id="rId6"/>
    <sheet state="visible" name="PPM" sheetId="4" r:id="rId7"/>
    <sheet state="visible" name="Activo" sheetId="5" r:id="rId8"/>
    <sheet state="visible" name="Pasivo" sheetId="6" r:id="rId9"/>
    <sheet state="visible" name="Proveedores Nacionales" sheetId="7" r:id="rId10"/>
    <sheet state="visible" name="Honorarios por pagar" sheetId="8" r:id="rId11"/>
  </sheets>
  <definedNames/>
  <calcPr/>
  <extLst>
    <ext uri="GoogleSheetsCustomDataVersion1">
      <go:sheetsCustomData xmlns:go="http://customooxmlschemas.google.com/" r:id="rId12" roundtripDataSignature="AMtx7mghVW5pu9zuRHq4KblF7aAG3xseIA=="/>
    </ext>
  </extLst>
</workbook>
</file>

<file path=xl/sharedStrings.xml><?xml version="1.0" encoding="utf-8"?>
<sst xmlns="http://schemas.openxmlformats.org/spreadsheetml/2006/main" count="373" uniqueCount="248">
  <si>
    <t>BALANCE GENERAL</t>
  </si>
  <si>
    <t>Razon social</t>
  </si>
  <si>
    <t>FUNDACION KELLU</t>
  </si>
  <si>
    <t>Periodo</t>
  </si>
  <si>
    <t>01/01/2022-31/12/2022</t>
  </si>
  <si>
    <t>R.U.T.</t>
  </si>
  <si>
    <t>65.174.955-7</t>
  </si>
  <si>
    <t>Fecha Emision</t>
  </si>
  <si>
    <t xml:space="preserve">31/01/2023 </t>
  </si>
  <si>
    <t>Rep. Legal</t>
  </si>
  <si>
    <t>SEBASTIAN ANDRES GIACOMAN BOZZO</t>
  </si>
  <si>
    <t>R.U.T. Rep. Legal</t>
  </si>
  <si>
    <t>17084009-7</t>
  </si>
  <si>
    <t>Cuenta</t>
  </si>
  <si>
    <t>Descripción</t>
  </si>
  <si>
    <t>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</si>
  <si>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</si>
  <si>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</si>
  <si>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</si>
  <si>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</si>
  <si>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</si>
  <si>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</si>
  <si>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</si>
  <si>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</si>
  <si>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</si>
  <si>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</si>
  <si>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</si>
  <si>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1.1.01.001.00330</t>
  </si>
  <si>
    <t>Banco bci</t>
  </si>
  <si>
    <t>1.1.01.004.00101</t>
  </si>
  <si>
    <t>Clientes</t>
  </si>
  <si>
    <t>1.1.01.004.00401</t>
  </si>
  <si>
    <t>Boletas por Cobrar</t>
  </si>
  <si>
    <t>1.1.01.006.00101</t>
  </si>
  <si>
    <t>Anticipo Proveedores</t>
  </si>
  <si>
    <t>1.1.01.008.00101</t>
  </si>
  <si>
    <t>ppm del Ejercicio</t>
  </si>
  <si>
    <t>1.1.01.008.00102</t>
  </si>
  <si>
    <t>iva Credito Fiscal</t>
  </si>
  <si>
    <t>1.1.03.001.00102</t>
  </si>
  <si>
    <t>Inversión Konecta spa</t>
  </si>
  <si>
    <t>2.1.01.002.00001</t>
  </si>
  <si>
    <t>Proveedores Nacionales</t>
  </si>
  <si>
    <t>2.1.01.002.00201</t>
  </si>
  <si>
    <t>Honorarios por Pagar</t>
  </si>
  <si>
    <t>2.1.01.002.00301</t>
  </si>
  <si>
    <t>Remuneraciones por Pagar</t>
  </si>
  <si>
    <t>2.1.01.002.00302</t>
  </si>
  <si>
    <t>Finiquitos por Pagar</t>
  </si>
  <si>
    <t>2.1.01.004.00201</t>
  </si>
  <si>
    <t>Impuesto Único Trabajador</t>
  </si>
  <si>
    <t>2.1.01.004.00301</t>
  </si>
  <si>
    <t>Impto. Retención de Honorarios</t>
  </si>
  <si>
    <t>2.1.01.004.00304</t>
  </si>
  <si>
    <t>Devolucion prestamo solidario</t>
  </si>
  <si>
    <t>2.1.01.004.00401</t>
  </si>
  <si>
    <t>Leyes Sociales por Pagar</t>
  </si>
  <si>
    <t>2.1.01.004.00602</t>
  </si>
  <si>
    <t>Provisión Impto a la Renta</t>
  </si>
  <si>
    <t>2.1.01.004.00604</t>
  </si>
  <si>
    <t>f29 por Pagar</t>
  </si>
  <si>
    <t>2.1.01.005.00102</t>
  </si>
  <si>
    <t>Donaciones por Distribuir</t>
  </si>
  <si>
    <t>2.2.01.004.00001</t>
  </si>
  <si>
    <t>Utilidad (perd.) Acumulada</t>
  </si>
  <si>
    <t>3.1.01.001.00001</t>
  </si>
  <si>
    <t>Donaciones Causas</t>
  </si>
  <si>
    <t>3.1.01.001.00002</t>
  </si>
  <si>
    <t>Donaciones Caja</t>
  </si>
  <si>
    <t>3.1.01.001.00003</t>
  </si>
  <si>
    <t>Donaciones Fundación</t>
  </si>
  <si>
    <t>3.1.01.001.00501</t>
  </si>
  <si>
    <t>Servicios Prestados</t>
  </si>
  <si>
    <t>4.1.02.001.00100</t>
  </si>
  <si>
    <t>Remuneraciones</t>
  </si>
  <si>
    <t>4.1.02.001.00200</t>
  </si>
  <si>
    <t>Leyes Sociales</t>
  </si>
  <si>
    <t>4.1.02.001.00400</t>
  </si>
  <si>
    <t>Finiquitos</t>
  </si>
  <si>
    <t>4.1.02.001.00570</t>
  </si>
  <si>
    <t>Gastos Legales y Notariales</t>
  </si>
  <si>
    <t>4.1.02.001.00580</t>
  </si>
  <si>
    <t>Asesorías Contables</t>
  </si>
  <si>
    <t>4.1.02.001.00590</t>
  </si>
  <si>
    <t>Asesorias Comerciales</t>
  </si>
  <si>
    <t>4.1.02.001.00610</t>
  </si>
  <si>
    <t>Gastos Causa</t>
  </si>
  <si>
    <t>4.1.02.001.00611</t>
  </si>
  <si>
    <t>Gastos Generales</t>
  </si>
  <si>
    <t>4.1.02.001.00640</t>
  </si>
  <si>
    <t>Gastos de Movilización</t>
  </si>
  <si>
    <t>4.1.02.001.00650</t>
  </si>
  <si>
    <t>Publicidad y Marketing</t>
  </si>
  <si>
    <t>4.1.02.001.00710</t>
  </si>
  <si>
    <t>Honorarios Profesionales</t>
  </si>
  <si>
    <t>4.1.02.001.00720</t>
  </si>
  <si>
    <t>Gastos de Tecnología</t>
  </si>
  <si>
    <t>4.1.02.001.00800</t>
  </si>
  <si>
    <t>iva no Recuperable</t>
  </si>
  <si>
    <t>4.1.03.004.00001</t>
  </si>
  <si>
    <t>Gastos Bancarios</t>
  </si>
  <si>
    <t>4.1.03.004.00006</t>
  </si>
  <si>
    <t>Comisión Pasarelas de Pago</t>
  </si>
  <si>
    <t>5.1.01.001.00001</t>
  </si>
  <si>
    <t>Corrección Monetaria</t>
  </si>
  <si>
    <t>5.1.01.001.00101</t>
  </si>
  <si>
    <t>Diferencias de Cambio</t>
  </si>
  <si>
    <t>5.1.01.001.00202</t>
  </si>
  <si>
    <t>Reajuste Impuesto a la Renta</t>
  </si>
  <si>
    <t>Sumas</t>
  </si>
  <si>
    <t>Resultado del ejercicio</t>
  </si>
  <si>
    <t>Totales</t>
  </si>
  <si>
    <t xml:space="preserve">30/11/2022 </t>
  </si>
  <si>
    <t>ESTADO RESULTADO</t>
  </si>
  <si>
    <t>Resultado/ganancias</t>
  </si>
  <si>
    <t>Ingresos de Explotación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</si>
  <si>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</si>
  <si>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</si>
  <si>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</si>
  <si>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</si>
  <si>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</si>
  <si>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</si>
  <si>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</si>
  <si>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</si>
  <si>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</si>
  <si>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</si>
  <si>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</si>
  <si>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</si>
  <si>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2022</t>
  </si>
  <si>
    <t>Total Ingresos de Explotación</t>
  </si>
  <si>
    <t>Resultado/perdidas</t>
  </si>
  <si>
    <t>Gastos de Administración y Ventas</t>
  </si>
  <si>
    <t>Total Gastos de Administración y Ventas</t>
  </si>
  <si>
    <t>Resultado Operacional</t>
  </si>
  <si>
    <t>Margen Operacional</t>
  </si>
  <si>
    <t>-117,46%</t>
  </si>
  <si>
    <t>30,80%</t>
  </si>
  <si>
    <t>52,31%</t>
  </si>
  <si>
    <t>-31,64%</t>
  </si>
  <si>
    <t>-243,50%</t>
  </si>
  <si>
    <t>25,03%</t>
  </si>
  <si>
    <t>-75,46%</t>
  </si>
  <si>
    <t>46,67%</t>
  </si>
  <si>
    <t>-27,89%</t>
  </si>
  <si>
    <t>-26,09%</t>
  </si>
  <si>
    <t>-78,06%</t>
  </si>
  <si>
    <t>26,38%</t>
  </si>
  <si>
    <t>26,32%</t>
  </si>
  <si>
    <t>Gastos no Operacionales</t>
  </si>
  <si>
    <t>Total Gastos no Operacionales</t>
  </si>
  <si>
    <t>Resultado Antes de Impuesto</t>
  </si>
  <si>
    <t>Margen Utilidad antes de impuesto</t>
  </si>
  <si>
    <t>-119,46%</t>
  </si>
  <si>
    <t>28,50%</t>
  </si>
  <si>
    <t>51,09%</t>
  </si>
  <si>
    <t>-34,27%</t>
  </si>
  <si>
    <t>-245,65%</t>
  </si>
  <si>
    <t>22,49%</t>
  </si>
  <si>
    <t>-78,26%</t>
  </si>
  <si>
    <t>44,33%</t>
  </si>
  <si>
    <t>-30,04%</t>
  </si>
  <si>
    <t>-28,83%</t>
  </si>
  <si>
    <t>-80,41%</t>
  </si>
  <si>
    <t>24,42%</t>
  </si>
  <si>
    <t>28,49%</t>
  </si>
  <si>
    <t>Cuentas de Ajuste</t>
  </si>
  <si>
    <t>Total Cuentas de Ajuste</t>
  </si>
  <si>
    <t>Total</t>
  </si>
  <si>
    <t>Mes</t>
  </si>
  <si>
    <t xml:space="preserve">Donaciones </t>
  </si>
  <si>
    <t xml:space="preserve">Fundación </t>
  </si>
  <si>
    <t>Donación por distribuir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</si>
  <si>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</si>
  <si>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</si>
  <si>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</si>
  <si>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</si>
  <si>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</si>
  <si>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</si>
  <si>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</si>
  <si>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</si>
  <si>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</si>
  <si>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</si>
  <si>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</si>
  <si>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</si>
  <si>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 Provisional</t>
  </si>
  <si>
    <t xml:space="preserve">PPM </t>
  </si>
  <si>
    <t>Factor</t>
  </si>
  <si>
    <t>Corrección</t>
  </si>
  <si>
    <t>PPM</t>
  </si>
  <si>
    <t>Fecha</t>
  </si>
  <si>
    <t>Detalle</t>
  </si>
  <si>
    <t>Mensual</t>
  </si>
  <si>
    <t>C.M.</t>
  </si>
  <si>
    <t>Corregido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</si>
  <si>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</si>
  <si>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</si>
  <si>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</si>
  <si>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</si>
  <si>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</si>
  <si>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</si>
  <si>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</si>
  <si>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</si>
  <si>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</si>
  <si>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</si>
  <si>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</si>
  <si>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</si>
  <si>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Capital Propio Año anterior</t>
  </si>
  <si>
    <t>Capital</t>
  </si>
  <si>
    <t>Cap. Propio</t>
  </si>
  <si>
    <t>Propio</t>
  </si>
  <si>
    <t>ACTIVOS</t>
  </si>
  <si>
    <t>Monto</t>
  </si>
  <si>
    <t>PASIVOS</t>
  </si>
  <si>
    <t>Remuneraciones por pagar</t>
  </si>
  <si>
    <t>Remuneraciones diciembre</t>
  </si>
  <si>
    <t>Leyes sociales por pagar</t>
  </si>
  <si>
    <t>Leyes Sociales diciembre</t>
  </si>
  <si>
    <t xml:space="preserve">Impuesto único </t>
  </si>
  <si>
    <t>Impuesto único Agosto</t>
  </si>
  <si>
    <t>Pago por devolver. No enviaron cheque vamos a pedir en Tesoreria que lo depositen en la cuenta</t>
  </si>
  <si>
    <t>F29 por pagar</t>
  </si>
  <si>
    <t>F29 diciembre</t>
  </si>
  <si>
    <t>Reporte</t>
  </si>
  <si>
    <t xml:space="preserve">Cuenta Corriente Por Rut </t>
  </si>
  <si>
    <t>Cliente</t>
  </si>
  <si>
    <t>Nombre</t>
  </si>
  <si>
    <t>Codigo</t>
  </si>
  <si>
    <t>N° Documento</t>
  </si>
  <si>
    <t>Tipo Documento</t>
  </si>
  <si>
    <t xml:space="preserve">RUT </t>
  </si>
  <si>
    <t>Nommbre</t>
  </si>
  <si>
    <t>Fecha Vencimiento</t>
  </si>
  <si>
    <t>Abonos</t>
  </si>
  <si>
    <t>Saldo</t>
  </si>
  <si>
    <t>Factura No Afecta o Exenta Electronica</t>
  </si>
  <si>
    <t>76158095-7</t>
  </si>
  <si>
    <t>JR CONSULTORES SPA</t>
  </si>
  <si>
    <t>-</t>
  </si>
  <si>
    <t>Folio</t>
  </si>
  <si>
    <t>Tipo documento</t>
  </si>
  <si>
    <t>RUT</t>
  </si>
  <si>
    <t>Emisión</t>
  </si>
  <si>
    <t>Vencimiento</t>
  </si>
  <si>
    <t>Abono</t>
  </si>
  <si>
    <t>Obs</t>
  </si>
  <si>
    <t>Boleta de Honorarios Exentos</t>
  </si>
  <si>
    <t>5248026-4</t>
  </si>
  <si>
    <t>EDUARDO JAVIER DIEZ MORELLO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</si>
</sst>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#,##0"/>
    <numFmt numFmtId="165" formatCode="_ * #,##0_ ;_ * \-#,##0_ ;_ * &quot;-&quot;_ ;_ @_ "/>
    <numFmt numFmtId="166" formatCode="D/M/YYYY"/>
    <numFmt numFmtId="167" formatCode="_-* #,##0_-;\-* #,##0_-;_-* &quot;-&quot;_-;_-@"/>
    <numFmt numFmtId="168" formatCode="_-* #,##0.000_-;\-* #,##0.000_-;_-* &quot;-&quot;???_-;_-@"/>
    <numFmt numFmtId="169" formatCode="&quot;$&quot;#,##0;[Red]&quot;$&quot;\-#,##0"/>
  </numFmts>
  <fonts count="22">
    <font>
      <sz val="11.0"/>
      <color rgb="FF000000"/>
      <name val="Calibri"/>
      <scheme val="minor"/>
    </font>
    <font>
      <sz val="11.0"/>
      <color rgb="FF000000"/>
      <name val="Calibri"/>
    </font>
    <font/>
    <font>
      <b/>
      <sz val="11.0"/>
      <color rgb="FF3D5870"/>
      <name val="Calibri"/>
    </font>
    <font>
      <b/>
      <sz val="11.0"/>
      <color rgb="FF364F6A"/>
      <name val="Calibri"/>
    </font>
    <font>
      <b/>
      <sz val="11.0"/>
      <color rgb="FF000000"/>
      <name val="Calibri"/>
    </font>
    <font>
      <b/>
      <sz val="14.0"/>
      <color theme="1"/>
      <name val="Calibri"/>
    </font>
    <font>
      <b/>
      <sz val="11.0"/>
      <color rgb="FFFF0000"/>
      <name val="Calibri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sz val="10.0"/>
      <color theme="1"/>
      <name val="Book Antiqua"/>
    </font>
    <font>
      <b/>
      <sz val="10.0"/>
      <color theme="1"/>
      <name val="Calibri"/>
    </font>
    <font>
      <sz val="12.0"/>
      <color theme="0"/>
      <name val="Calibri"/>
    </font>
    <font>
      <sz val="10.0"/>
      <color rgb="FF000000"/>
      <name val="Calibri"/>
    </font>
    <font>
      <sz val="10.0"/>
      <color rgb="FF000000"/>
      <name val="Arial"/>
    </font>
    <font>
      <sz val="9.0"/>
      <color rgb="FF000000"/>
      <name val="Arial"/>
    </font>
    <font>
      <u/>
      <sz val="11.0"/>
      <color rgb="FF0000FF"/>
      <name val="Calibri"/>
    </font>
    <font>
      <b/>
      <sz val="9.0"/>
      <color rgb="FF000000"/>
      <name val="Arial"/>
    </font>
    <font>
      <b/>
      <sz val="9.0"/>
      <color rgb="FF364F6A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1F6F9"/>
        <bgColor rgb="FFF1F6F9"/>
      </patternFill>
    </fill>
    <fill>
      <patternFill patternType="solid">
        <fgColor rgb="FFDAEEF3"/>
        <bgColor rgb="FFDAEEF3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9F9F9"/>
        <bgColor rgb="FFF9F9F9"/>
      </patternFill>
    </fill>
  </fills>
  <borders count="42">
    <border/>
    <border>
      <left style="thin">
        <color rgb="FFAFBFCD"/>
      </left>
    </border>
    <border>
      <right style="thin">
        <color rgb="FFAFBFCD"/>
      </right>
    </border>
    <border>
      <left style="thin">
        <color rgb="FF6FABF4"/>
      </left>
      <right style="thin">
        <color rgb="FF6FABF4"/>
      </right>
      <top style="thin">
        <color rgb="FF6FABF4"/>
      </top>
      <bottom style="thin">
        <color rgb="FF6FABF4"/>
      </bottom>
    </border>
    <border>
      <left style="thin">
        <color rgb="FFAFBFCD"/>
      </left>
      <right style="thin">
        <color rgb="FFAFBFCD"/>
      </right>
      <top style="thin">
        <color rgb="FFAFBFCD"/>
      </top>
    </border>
    <border>
      <left style="thin">
        <color rgb="FFAFBFCD"/>
      </left>
      <top style="thin">
        <color rgb="FFAFBFCD"/>
      </top>
      <bottom style="thin">
        <color rgb="FFAFBFCD"/>
      </bottom>
    </border>
    <border>
      <right style="thin">
        <color rgb="FFAFBFCD"/>
      </right>
      <top style="thin">
        <color rgb="FFAFBFCD"/>
      </top>
      <bottom style="thin">
        <color rgb="FFAFBFCD"/>
      </bottom>
    </border>
    <border>
      <left style="thin">
        <color rgb="FFAFBFCD"/>
      </left>
      <right style="thin">
        <color rgb="FFAFBFCD"/>
      </right>
      <bottom style="thin">
        <color rgb="FFAFBFCD"/>
      </bottom>
    </border>
    <border>
      <left style="thin">
        <color rgb="FFAFBFCD"/>
      </left>
      <right style="thin">
        <color rgb="FFAFBFCD"/>
      </right>
      <top style="thin">
        <color rgb="FFAFBFCD"/>
      </top>
      <bottom style="thin">
        <color rgb="FFAFBFCD"/>
      </bottom>
    </border>
    <border>
      <left style="thin">
        <color rgb="FFAFBFCD"/>
      </left>
      <right style="thin">
        <color rgb="FFAFBFCD"/>
      </right>
    </border>
    <border>
      <top style="thin">
        <color rgb="FFAFBFCD"/>
      </top>
      <bottom style="thin">
        <color rgb="FFAFBFCD"/>
      </bottom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AFBFCD"/>
      </left>
      <right style="thin">
        <color rgb="FFAFBFCD"/>
      </right>
      <top/>
      <bottom/>
    </border>
    <border>
      <left style="thin">
        <color rgb="FFAFBFCD"/>
      </left>
      <right style="thin">
        <color rgb="FFAFBFCD"/>
      </right>
      <top style="thin">
        <color rgb="FF000000"/>
      </top>
      <bottom style="double">
        <color rgb="FF00000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8C7CC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2" fontId="3" numFmtId="0" xfId="0" applyBorder="1" applyFill="1" applyFont="1"/>
    <xf borderId="3" fillId="0" fontId="3" numFmtId="49" xfId="0" applyBorder="1" applyFont="1" applyNumberFormat="1"/>
    <xf borderId="4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ont="1">
      <alignment horizontal="center"/>
    </xf>
    <xf borderId="9" fillId="0" fontId="1" numFmtId="0" xfId="0" applyAlignment="1" applyBorder="1" applyFont="1">
      <alignment horizontal="right"/>
    </xf>
    <xf borderId="9" fillId="0" fontId="5" numFmtId="0" xfId="0" applyAlignment="1" applyBorder="1" applyFont="1">
      <alignment horizontal="left"/>
    </xf>
    <xf borderId="9" fillId="0" fontId="1" numFmtId="164" xfId="0" applyAlignment="1" applyBorder="1" applyFont="1" applyNumberFormat="1">
      <alignment horizontal="right"/>
    </xf>
    <xf borderId="8" fillId="2" fontId="4" numFmtId="164" xfId="0" applyAlignment="1" applyBorder="1" applyFont="1" applyNumberFormat="1">
      <alignment horizontal="center"/>
    </xf>
    <xf borderId="10" fillId="0" fontId="2" numFmtId="0" xfId="0" applyBorder="1" applyFont="1"/>
    <xf borderId="0" fillId="0" fontId="1" numFmtId="0" xfId="0" applyFont="1"/>
    <xf borderId="1" fillId="0" fontId="6" numFmtId="0" xfId="0" applyAlignment="1" applyBorder="1" applyFont="1">
      <alignment horizontal="center"/>
    </xf>
    <xf borderId="11" fillId="3" fontId="5" numFmtId="0" xfId="0" applyBorder="1" applyFill="1" applyFont="1"/>
    <xf borderId="11" fillId="2" fontId="5" numFmtId="0" xfId="0" applyBorder="1" applyFont="1"/>
    <xf borderId="11" fillId="2" fontId="5" numFmtId="0" xfId="0" applyAlignment="1" applyBorder="1" applyFont="1">
      <alignment horizontal="center"/>
    </xf>
    <xf borderId="11" fillId="2" fontId="5" numFmtId="49" xfId="0" applyBorder="1" applyFont="1" applyNumberFormat="1"/>
    <xf borderId="11" fillId="0" fontId="1" numFmtId="0" xfId="0" applyBorder="1" applyFont="1"/>
    <xf borderId="0" fillId="0" fontId="1" numFmtId="165" xfId="0" applyAlignment="1" applyFont="1" applyNumberFormat="1">
      <alignment horizontal="right"/>
    </xf>
    <xf borderId="11" fillId="2" fontId="5" numFmtId="164" xfId="0" applyBorder="1" applyFont="1" applyNumberFormat="1"/>
    <xf borderId="0" fillId="0" fontId="1" numFmtId="164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0" fillId="0" fontId="1" numFmtId="10" xfId="0" applyAlignment="1" applyFont="1" applyNumberFormat="1">
      <alignment horizontal="right"/>
    </xf>
    <xf borderId="12" fillId="2" fontId="4" numFmtId="0" xfId="0" applyBorder="1" applyFont="1"/>
    <xf borderId="11" fillId="2" fontId="5" numFmtId="165" xfId="0" applyBorder="1" applyFont="1" applyNumberFormat="1"/>
    <xf borderId="13" fillId="2" fontId="7" numFmtId="164" xfId="0" applyAlignment="1" applyBorder="1" applyFont="1" applyNumberFormat="1">
      <alignment horizontal="right"/>
    </xf>
    <xf borderId="13" fillId="2" fontId="8" numFmtId="164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0" fillId="0" fontId="9" numFmtId="0" xfId="0" applyFont="1"/>
    <xf borderId="0" fillId="0" fontId="1" numFmtId="165" xfId="0" applyFont="1" applyNumberFormat="1"/>
    <xf borderId="14" fillId="4" fontId="1" numFmtId="165" xfId="0" applyBorder="1" applyFill="1" applyFont="1" applyNumberFormat="1"/>
    <xf borderId="0" fillId="0" fontId="10" numFmtId="0" xfId="0" applyFont="1"/>
    <xf borderId="15" fillId="5" fontId="11" numFmtId="16" xfId="0" applyBorder="1" applyFill="1" applyFont="1" applyNumberFormat="1"/>
    <xf borderId="16" fillId="5" fontId="12" numFmtId="0" xfId="0" applyBorder="1" applyFont="1"/>
    <xf borderId="17" fillId="5" fontId="12" numFmtId="0" xfId="0" applyBorder="1" applyFont="1"/>
    <xf borderId="18" fillId="6" fontId="10" numFmtId="16" xfId="0" applyAlignment="1" applyBorder="1" applyFill="1" applyFont="1" applyNumberFormat="1">
      <alignment horizontal="center"/>
    </xf>
    <xf borderId="19" fillId="6" fontId="12" numFmtId="0" xfId="0" applyAlignment="1" applyBorder="1" applyFont="1">
      <alignment horizontal="center"/>
    </xf>
    <xf borderId="20" fillId="6" fontId="12" numFmtId="0" xfId="0" applyAlignment="1" applyBorder="1" applyFont="1">
      <alignment horizontal="center"/>
    </xf>
    <xf borderId="21" fillId="6" fontId="10" numFmtId="16" xfId="0" applyAlignment="1" applyBorder="1" applyFont="1" applyNumberFormat="1">
      <alignment horizontal="center"/>
    </xf>
    <xf borderId="22" fillId="6" fontId="12" numFmtId="0" xfId="0" applyAlignment="1" applyBorder="1" applyFont="1">
      <alignment horizontal="center"/>
    </xf>
    <xf borderId="23" fillId="6" fontId="12" numFmtId="0" xfId="0" applyAlignment="1" applyBorder="1" applyFont="1">
      <alignment horizontal="center"/>
    </xf>
    <xf borderId="24" fillId="0" fontId="10" numFmtId="166" xfId="0" applyAlignment="1" applyBorder="1" applyFont="1" applyNumberFormat="1">
      <alignment horizontal="right" vertical="center"/>
    </xf>
    <xf borderId="25" fillId="5" fontId="12" numFmtId="0" xfId="0" applyBorder="1" applyFont="1"/>
    <xf borderId="25" fillId="5" fontId="12" numFmtId="167" xfId="0" applyBorder="1" applyFont="1" applyNumberFormat="1"/>
    <xf borderId="25" fillId="0" fontId="13" numFmtId="168" xfId="0" applyBorder="1" applyFont="1" applyNumberFormat="1"/>
    <xf borderId="26" fillId="5" fontId="12" numFmtId="167" xfId="0" applyBorder="1" applyFont="1" applyNumberFormat="1"/>
    <xf borderId="27" fillId="5" fontId="14" numFmtId="0" xfId="0" applyAlignment="1" applyBorder="1" applyFont="1">
      <alignment horizontal="center"/>
    </xf>
    <xf borderId="28" fillId="0" fontId="2" numFmtId="0" xfId="0" applyBorder="1" applyFont="1"/>
    <xf borderId="29" fillId="5" fontId="14" numFmtId="167" xfId="0" applyBorder="1" applyFont="1" applyNumberFormat="1"/>
    <xf borderId="29" fillId="5" fontId="14" numFmtId="168" xfId="0" applyBorder="1" applyFont="1" applyNumberFormat="1"/>
    <xf borderId="30" fillId="5" fontId="14" numFmtId="167" xfId="0" applyBorder="1" applyFont="1" applyNumberFormat="1"/>
    <xf borderId="31" fillId="5" fontId="14" numFmtId="167" xfId="0" applyBorder="1" applyFont="1" applyNumberFormat="1"/>
    <xf borderId="14" fillId="5" fontId="10" numFmtId="16" xfId="0" applyBorder="1" applyFont="1" applyNumberFormat="1"/>
    <xf borderId="14" fillId="5" fontId="12" numFmtId="0" xfId="0" applyBorder="1" applyFont="1"/>
    <xf borderId="14" fillId="5" fontId="12" numFmtId="167" xfId="0" applyBorder="1" applyFont="1" applyNumberFormat="1"/>
    <xf borderId="14" fillId="5" fontId="12" numFmtId="168" xfId="0" applyBorder="1" applyFont="1" applyNumberFormat="1"/>
    <xf borderId="24" fillId="5" fontId="10" numFmtId="16" xfId="0" applyBorder="1" applyFont="1" applyNumberFormat="1"/>
    <xf borderId="25" fillId="5" fontId="12" numFmtId="168" xfId="0" applyBorder="1" applyFont="1" applyNumberFormat="1"/>
    <xf borderId="32" fillId="5" fontId="10" numFmtId="16" xfId="0" applyBorder="1" applyFont="1" applyNumberFormat="1"/>
    <xf borderId="33" fillId="5" fontId="12" numFmtId="167" xfId="0" applyBorder="1" applyFont="1" applyNumberFormat="1"/>
    <xf borderId="34" fillId="5" fontId="10" numFmtId="16" xfId="0" applyBorder="1" applyFont="1" applyNumberFormat="1"/>
    <xf borderId="29" fillId="5" fontId="12" numFmtId="0" xfId="0" applyBorder="1" applyFont="1"/>
    <xf borderId="35" fillId="6" fontId="1" numFmtId="0" xfId="0" applyAlignment="1" applyBorder="1" applyFont="1">
      <alignment horizontal="center"/>
    </xf>
    <xf borderId="36" fillId="0" fontId="2" numFmtId="0" xfId="0" applyBorder="1" applyFont="1"/>
    <xf borderId="37" fillId="0" fontId="2" numFmtId="0" xfId="0" applyBorder="1" applyFont="1"/>
    <xf borderId="35" fillId="6" fontId="1" numFmtId="0" xfId="0" applyAlignment="1" applyBorder="1" applyFont="1">
      <alignment horizontal="left"/>
    </xf>
    <xf borderId="14" fillId="7" fontId="15" numFmtId="0" xfId="0" applyAlignment="1" applyBorder="1" applyFill="1" applyFont="1">
      <alignment horizontal="center" vertical="center"/>
    </xf>
    <xf borderId="0" fillId="0" fontId="16" numFmtId="166" xfId="0" applyAlignment="1" applyFont="1" applyNumberFormat="1">
      <alignment horizontal="center" vertical="center"/>
    </xf>
    <xf borderId="0" fillId="0" fontId="17" numFmtId="0" xfId="0" applyFont="1"/>
    <xf borderId="0" fillId="0" fontId="16" numFmtId="165" xfId="0" applyAlignment="1" applyFont="1" applyNumberFormat="1">
      <alignment horizontal="center" vertical="center"/>
    </xf>
    <xf borderId="0" fillId="0" fontId="18" numFmtId="0" xfId="0" applyFont="1"/>
    <xf borderId="38" fillId="0" fontId="16" numFmtId="165" xfId="0" applyAlignment="1" applyBorder="1" applyFont="1" applyNumberFormat="1">
      <alignment horizontal="center" vertical="center"/>
    </xf>
    <xf borderId="39" fillId="8" fontId="5" numFmtId="0" xfId="0" applyBorder="1" applyFill="1" applyFont="1"/>
    <xf borderId="39" fillId="0" fontId="1" numFmtId="49" xfId="0" applyBorder="1" applyFont="1" applyNumberFormat="1"/>
    <xf borderId="11" fillId="9" fontId="5" numFmtId="0" xfId="0" applyAlignment="1" applyBorder="1" applyFill="1" applyFont="1">
      <alignment horizontal="center"/>
    </xf>
    <xf borderId="40" fillId="10" fontId="19" numFmtId="0" xfId="0" applyAlignment="1" applyBorder="1" applyFill="1" applyFont="1">
      <alignment shrinkToFit="0" vertical="center" wrapText="1"/>
    </xf>
    <xf borderId="40" fillId="10" fontId="18" numFmtId="0" xfId="0" applyAlignment="1" applyBorder="1" applyFont="1">
      <alignment shrinkToFit="0" vertical="center" wrapText="1"/>
    </xf>
    <xf borderId="40" fillId="10" fontId="18" numFmtId="166" xfId="0" applyAlignment="1" applyBorder="1" applyFont="1" applyNumberFormat="1">
      <alignment shrinkToFit="0" vertical="center" wrapText="1"/>
    </xf>
    <xf borderId="40" fillId="10" fontId="18" numFmtId="169" xfId="0" applyAlignment="1" applyBorder="1" applyFont="1" applyNumberFormat="1">
      <alignment horizontal="right" shrinkToFit="0" vertical="center" wrapText="1"/>
    </xf>
    <xf borderId="40" fillId="10" fontId="20" numFmtId="166" xfId="0" applyAlignment="1" applyBorder="1" applyFont="1" applyNumberFormat="1">
      <alignment horizontal="right" shrinkToFit="0" vertical="center" wrapText="1"/>
    </xf>
    <xf borderId="40" fillId="10" fontId="20" numFmtId="169" xfId="0" applyAlignment="1" applyBorder="1" applyFont="1" applyNumberFormat="1">
      <alignment horizontal="right" shrinkToFit="0" vertical="center" wrapText="1"/>
    </xf>
    <xf borderId="41" fillId="2" fontId="21" numFmtId="0" xfId="0" applyAlignment="1" applyBorder="1" applyFont="1">
      <alignment horizontal="left" shrinkToFit="0" vertical="center" wrapText="1"/>
    </xf>
    <xf borderId="41" fillId="2" fontId="21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457200</xdr:colOff>
      <xdr:row>0</xdr:row>
      <xdr:rowOff>38100</xdr:rowOff>
    </xdr:from>
    <xdr:ext cx="2619375" cy="542925"/>
    <xdr:pic>
      <xdr:nvPicPr>
        <xdr:cNvPr descr="logo_jr_oficial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suite.kiptor.com/contable/contable-informes/cuenta-corrientes-rut2" TargetMode="External"/><Relationship Id="rId2" Type="http://schemas.openxmlformats.org/officeDocument/2006/relationships/hyperlink" Target="https://suite.kiptor.com/contable/contable-informes/cuenta-corrientes-rut2" TargetMode="External"/><Relationship Id="rId3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suite.kiptor.com/contable/contable-informes/cuenta-corrientes-rut2" TargetMode="External"/><Relationship Id="rId2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0"/>
    <col customWidth="1" min="2" max="2" width="37.71"/>
    <col customWidth="1" min="3" max="3" width="21.14"/>
    <col customWidth="1" min="4" max="4" width="25.86"/>
    <col customWidth="1" min="5" max="6" width="14.0"/>
    <col customWidth="1" min="7" max="8" width="12.86"/>
    <col customWidth="1" min="9" max="10" width="14.0"/>
    <col customWidth="1" min="11" max="26" width="9.14"/>
  </cols>
  <sheetData>
    <row r="1">
      <c r="A1" s="1" t="s">
        <v>0</v>
      </c>
      <c r="F1" s="2"/>
    </row>
    <row r="3">
      <c r="A3" s="3" t="s">
        <v>1</v>
      </c>
      <c r="B3" s="4" t="s">
        <v>2</v>
      </c>
      <c r="C3" s="3" t="s">
        <v>3</v>
      </c>
      <c r="D3" s="4" t="s">
        <v>4</v>
      </c>
    </row>
    <row r="4">
      <c r="A4" s="3" t="s">
        <v>5</v>
      </c>
      <c r="B4" s="4" t="s">
        <v>6</v>
      </c>
      <c r="C4" s="3" t="s">
        <v>7</v>
      </c>
      <c r="D4" s="4" t="s">
        <v>8</v>
      </c>
    </row>
    <row r="5">
      <c r="A5" s="3" t="s">
        <v>9</v>
      </c>
      <c r="B5" s="4" t="s">
        <v>10</v>
      </c>
      <c r="C5" s="3" t="s">
        <v>11</v>
      </c>
      <c r="D5" s="4" t="s">
        <v>12</v>
      </c>
    </row>
    <row r="8" ht="24.75" customHeight="1">
      <c r="A8" s="5" t="s">
        <v>13</v>
      </c>
      <c r="B8" s="5" t="s">
        <v>14</v>
      </c>
      <c r="C8" s="6" t="s">
        <v>15</v>
      </c>
      <c r="D8" s="7"/>
      <c r="E8" s="6" t="s">
        <v>16</v>
      </c>
      <c r="F8" s="7"/>
      <c r="G8" s="6" t="s">
        <v>17</v>
      </c>
      <c r="H8" s="7"/>
      <c r="I8" s="6" t="s">
        <v>18</v>
      </c>
      <c r="J8" s="7"/>
    </row>
    <row r="9">
      <c r="A9" s="8"/>
      <c r="B9" s="8"/>
      <c r="C9" s="9" t="s">
        <v>19</v>
      </c>
      <c r="D9" s="9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25</v>
      </c>
      <c r="J9" s="9" t="s">
        <v>26</v>
      </c>
    </row>
    <row r="10">
      <c r="A10" s="10" t="s">
        <v>27</v>
      </c>
      <c r="B10" s="11" t="s">
        <v>28</v>
      </c>
      <c r="C10" s="12">
        <v>1.49840843E8</v>
      </c>
      <c r="D10" s="12">
        <v>1.35491741E8</v>
      </c>
      <c r="E10" s="12">
        <v>1.4349102E7</v>
      </c>
      <c r="F10" s="12">
        <v>0.0</v>
      </c>
      <c r="G10" s="12">
        <v>1.4349102E7</v>
      </c>
      <c r="H10" s="12">
        <v>0.0</v>
      </c>
      <c r="I10" s="12">
        <v>0.0</v>
      </c>
      <c r="J10" s="12">
        <v>0.0</v>
      </c>
    </row>
    <row r="11">
      <c r="A11" s="10" t="s">
        <v>29</v>
      </c>
      <c r="B11" s="11" t="s">
        <v>30</v>
      </c>
      <c r="C11" s="12">
        <v>592211.0</v>
      </c>
      <c r="D11" s="12">
        <v>592211.0</v>
      </c>
      <c r="E11" s="12">
        <v>0.0</v>
      </c>
      <c r="F11" s="12">
        <v>0.0</v>
      </c>
      <c r="G11" s="12">
        <v>0.0</v>
      </c>
      <c r="H11" s="12">
        <v>0.0</v>
      </c>
      <c r="I11" s="12">
        <v>0.0</v>
      </c>
      <c r="J11" s="12">
        <v>0.0</v>
      </c>
    </row>
    <row r="12">
      <c r="A12" s="10" t="s">
        <v>31</v>
      </c>
      <c r="B12" s="11" t="s">
        <v>32</v>
      </c>
      <c r="C12" s="12">
        <v>350382.0</v>
      </c>
      <c r="D12" s="12">
        <v>350382.0</v>
      </c>
      <c r="E12" s="12">
        <v>0.0</v>
      </c>
      <c r="F12" s="12">
        <v>0.0</v>
      </c>
      <c r="G12" s="12">
        <v>0.0</v>
      </c>
      <c r="H12" s="12">
        <v>0.0</v>
      </c>
      <c r="I12" s="12">
        <v>0.0</v>
      </c>
      <c r="J12" s="12">
        <v>0.0</v>
      </c>
    </row>
    <row r="13">
      <c r="A13" s="10" t="s">
        <v>33</v>
      </c>
      <c r="B13" s="11" t="s">
        <v>34</v>
      </c>
      <c r="C13" s="12">
        <v>1277892.0</v>
      </c>
      <c r="D13" s="12">
        <v>1277892.0</v>
      </c>
      <c r="E13" s="12">
        <v>0.0</v>
      </c>
      <c r="F13" s="12">
        <v>0.0</v>
      </c>
      <c r="G13" s="12">
        <v>0.0</v>
      </c>
      <c r="H13" s="12">
        <v>0.0</v>
      </c>
      <c r="I13" s="12">
        <v>0.0</v>
      </c>
      <c r="J13" s="12">
        <v>0.0</v>
      </c>
    </row>
    <row r="14">
      <c r="A14" s="10" t="s">
        <v>35</v>
      </c>
      <c r="B14" s="11" t="s">
        <v>36</v>
      </c>
      <c r="C14" s="12">
        <v>5542.0</v>
      </c>
      <c r="D14" s="12">
        <v>4800.0</v>
      </c>
      <c r="E14" s="12">
        <v>742.0</v>
      </c>
      <c r="F14" s="12">
        <v>0.0</v>
      </c>
      <c r="G14" s="12">
        <v>742.0</v>
      </c>
      <c r="H14" s="12">
        <v>0.0</v>
      </c>
      <c r="I14" s="12">
        <v>0.0</v>
      </c>
      <c r="J14" s="12">
        <v>0.0</v>
      </c>
    </row>
    <row r="15">
      <c r="A15" s="10" t="s">
        <v>37</v>
      </c>
      <c r="B15" s="11" t="s">
        <v>38</v>
      </c>
      <c r="C15" s="12">
        <v>4513244.0</v>
      </c>
      <c r="D15" s="12">
        <v>4513244.0</v>
      </c>
      <c r="E15" s="12">
        <v>0.0</v>
      </c>
      <c r="F15" s="12">
        <v>0.0</v>
      </c>
      <c r="G15" s="12">
        <v>0.0</v>
      </c>
      <c r="H15" s="12">
        <v>0.0</v>
      </c>
      <c r="I15" s="12">
        <v>0.0</v>
      </c>
      <c r="J15" s="12">
        <v>0.0</v>
      </c>
    </row>
    <row r="16">
      <c r="A16" s="10" t="s">
        <v>39</v>
      </c>
      <c r="B16" s="11" t="s">
        <v>40</v>
      </c>
      <c r="C16" s="12">
        <v>5000000.0</v>
      </c>
      <c r="D16" s="12">
        <v>0.0</v>
      </c>
      <c r="E16" s="12">
        <v>5000000.0</v>
      </c>
      <c r="F16" s="12">
        <v>0.0</v>
      </c>
      <c r="G16" s="12">
        <v>5000000.0</v>
      </c>
      <c r="H16" s="12">
        <v>0.0</v>
      </c>
      <c r="I16" s="12">
        <v>0.0</v>
      </c>
      <c r="J16" s="12">
        <v>0.0</v>
      </c>
    </row>
    <row r="17">
      <c r="A17" s="10" t="s">
        <v>41</v>
      </c>
      <c r="B17" s="11" t="s">
        <v>42</v>
      </c>
      <c r="C17" s="12">
        <v>3.0849633E7</v>
      </c>
      <c r="D17" s="12">
        <v>3.1058603E7</v>
      </c>
      <c r="E17" s="12">
        <v>0.0</v>
      </c>
      <c r="F17" s="12">
        <v>208970.0</v>
      </c>
      <c r="G17" s="12">
        <v>0.0</v>
      </c>
      <c r="H17" s="12">
        <v>208970.0</v>
      </c>
      <c r="I17" s="12">
        <v>0.0</v>
      </c>
      <c r="J17" s="12">
        <v>0.0</v>
      </c>
    </row>
    <row r="18">
      <c r="A18" s="10" t="s">
        <v>43</v>
      </c>
      <c r="B18" s="11" t="s">
        <v>44</v>
      </c>
      <c r="C18" s="12">
        <v>5300370.0</v>
      </c>
      <c r="D18" s="12">
        <v>5305370.0</v>
      </c>
      <c r="E18" s="12">
        <v>0.0</v>
      </c>
      <c r="F18" s="12">
        <v>5000.0</v>
      </c>
      <c r="G18" s="12">
        <v>0.0</v>
      </c>
      <c r="H18" s="12">
        <v>5000.0</v>
      </c>
      <c r="I18" s="12">
        <v>0.0</v>
      </c>
      <c r="J18" s="12">
        <v>0.0</v>
      </c>
    </row>
    <row r="19">
      <c r="A19" s="10" t="s">
        <v>45</v>
      </c>
      <c r="B19" s="11" t="s">
        <v>46</v>
      </c>
      <c r="C19" s="12">
        <v>2.3008712E7</v>
      </c>
      <c r="D19" s="12">
        <v>2.415534E7</v>
      </c>
      <c r="E19" s="12">
        <v>0.0</v>
      </c>
      <c r="F19" s="12">
        <v>1146628.0</v>
      </c>
      <c r="G19" s="12">
        <v>0.0</v>
      </c>
      <c r="H19" s="12">
        <v>1146628.0</v>
      </c>
      <c r="I19" s="12">
        <v>0.0</v>
      </c>
      <c r="J19" s="12">
        <v>0.0</v>
      </c>
    </row>
    <row r="20">
      <c r="A20" s="10" t="s">
        <v>47</v>
      </c>
      <c r="B20" s="11" t="s">
        <v>48</v>
      </c>
      <c r="C20" s="12">
        <v>0.0</v>
      </c>
      <c r="D20" s="12">
        <v>1057318.0</v>
      </c>
      <c r="E20" s="12">
        <v>0.0</v>
      </c>
      <c r="F20" s="12">
        <v>1057318.0</v>
      </c>
      <c r="G20" s="12">
        <v>0.0</v>
      </c>
      <c r="H20" s="12">
        <v>1057318.0</v>
      </c>
      <c r="I20" s="12">
        <v>0.0</v>
      </c>
      <c r="J20" s="12">
        <v>0.0</v>
      </c>
    </row>
    <row r="21" ht="15.75" customHeight="1">
      <c r="A21" s="10" t="s">
        <v>49</v>
      </c>
      <c r="B21" s="11" t="s">
        <v>50</v>
      </c>
      <c r="C21" s="12">
        <v>199223.0</v>
      </c>
      <c r="D21" s="12">
        <v>189921.0</v>
      </c>
      <c r="E21" s="12">
        <v>9302.0</v>
      </c>
      <c r="F21" s="12">
        <v>0.0</v>
      </c>
      <c r="G21" s="12">
        <v>9302.0</v>
      </c>
      <c r="H21" s="12">
        <v>0.0</v>
      </c>
      <c r="I21" s="12">
        <v>0.0</v>
      </c>
      <c r="J21" s="12">
        <v>0.0</v>
      </c>
    </row>
    <row r="22" ht="15.75" customHeight="1">
      <c r="A22" s="10" t="s">
        <v>51</v>
      </c>
      <c r="B22" s="11" t="s">
        <v>52</v>
      </c>
      <c r="C22" s="12">
        <v>740371.0</v>
      </c>
      <c r="D22" s="12">
        <v>740371.0</v>
      </c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</row>
    <row r="23" ht="15.75" customHeight="1">
      <c r="A23" s="10" t="s">
        <v>53</v>
      </c>
      <c r="B23" s="11" t="s">
        <v>54</v>
      </c>
      <c r="C23" s="12">
        <v>3138.0</v>
      </c>
      <c r="D23" s="12">
        <v>3138.0</v>
      </c>
      <c r="E23" s="12">
        <v>0.0</v>
      </c>
      <c r="F23" s="12">
        <v>0.0</v>
      </c>
      <c r="G23" s="12">
        <v>0.0</v>
      </c>
      <c r="H23" s="12">
        <v>0.0</v>
      </c>
      <c r="I23" s="12">
        <v>0.0</v>
      </c>
      <c r="J23" s="12">
        <v>0.0</v>
      </c>
    </row>
    <row r="24" ht="15.75" customHeight="1">
      <c r="A24" s="10" t="s">
        <v>55</v>
      </c>
      <c r="B24" s="11" t="s">
        <v>56</v>
      </c>
      <c r="C24" s="12">
        <v>8177808.0</v>
      </c>
      <c r="D24" s="12">
        <v>8648607.0</v>
      </c>
      <c r="E24" s="12">
        <v>0.0</v>
      </c>
      <c r="F24" s="12">
        <v>470799.0</v>
      </c>
      <c r="G24" s="12">
        <v>0.0</v>
      </c>
      <c r="H24" s="12">
        <v>470799.0</v>
      </c>
      <c r="I24" s="12">
        <v>0.0</v>
      </c>
      <c r="J24" s="12">
        <v>0.0</v>
      </c>
    </row>
    <row r="25" ht="15.75" customHeight="1">
      <c r="A25" s="10" t="s">
        <v>57</v>
      </c>
      <c r="B25" s="11" t="s">
        <v>58</v>
      </c>
      <c r="C25" s="12">
        <v>1419.0</v>
      </c>
      <c r="D25" s="12">
        <v>1419.0</v>
      </c>
      <c r="E25" s="12">
        <v>0.0</v>
      </c>
      <c r="F25" s="12">
        <v>0.0</v>
      </c>
      <c r="G25" s="12">
        <v>0.0</v>
      </c>
      <c r="H25" s="12">
        <v>0.0</v>
      </c>
      <c r="I25" s="12">
        <v>0.0</v>
      </c>
      <c r="J25" s="12">
        <v>0.0</v>
      </c>
    </row>
    <row r="26" ht="15.75" customHeight="1">
      <c r="A26" s="10" t="s">
        <v>59</v>
      </c>
      <c r="B26" s="11" t="s">
        <v>60</v>
      </c>
      <c r="C26" s="12">
        <v>951431.0</v>
      </c>
      <c r="D26" s="12">
        <v>989920.0</v>
      </c>
      <c r="E26" s="12">
        <v>0.0</v>
      </c>
      <c r="F26" s="12">
        <v>38489.0</v>
      </c>
      <c r="G26" s="12">
        <v>0.0</v>
      </c>
      <c r="H26" s="12">
        <v>38489.0</v>
      </c>
      <c r="I26" s="12">
        <v>0.0</v>
      </c>
      <c r="J26" s="12">
        <v>0.0</v>
      </c>
    </row>
    <row r="27" ht="15.75" customHeight="1">
      <c r="A27" s="10" t="s">
        <v>61</v>
      </c>
      <c r="B27" s="11" t="s">
        <v>62</v>
      </c>
      <c r="C27" s="12">
        <v>5737926.0</v>
      </c>
      <c r="D27" s="12">
        <v>1.7135696E7</v>
      </c>
      <c r="E27" s="12">
        <v>0.0</v>
      </c>
      <c r="F27" s="12">
        <v>1.139777E7</v>
      </c>
      <c r="G27" s="12">
        <v>0.0</v>
      </c>
      <c r="H27" s="12">
        <v>1.139777E7</v>
      </c>
      <c r="I27" s="12">
        <v>0.0</v>
      </c>
      <c r="J27" s="12">
        <v>0.0</v>
      </c>
    </row>
    <row r="28" ht="15.75" customHeight="1">
      <c r="A28" s="10" t="s">
        <v>63</v>
      </c>
      <c r="B28" s="11" t="s">
        <v>64</v>
      </c>
      <c r="C28" s="12">
        <v>0.0</v>
      </c>
      <c r="D28" s="12">
        <v>3.0324714E7</v>
      </c>
      <c r="E28" s="12">
        <v>0.0</v>
      </c>
      <c r="F28" s="12">
        <v>3.0324714E7</v>
      </c>
      <c r="G28" s="12">
        <v>0.0</v>
      </c>
      <c r="H28" s="12">
        <v>3.0324714E7</v>
      </c>
      <c r="I28" s="12">
        <v>0.0</v>
      </c>
      <c r="J28" s="12">
        <v>0.0</v>
      </c>
    </row>
    <row r="29" ht="15.75" customHeight="1">
      <c r="A29" s="10" t="s">
        <v>65</v>
      </c>
      <c r="B29" s="11" t="s">
        <v>66</v>
      </c>
      <c r="C29" s="12">
        <v>3.7837412E7</v>
      </c>
      <c r="D29" s="12">
        <v>8.6803405E7</v>
      </c>
      <c r="E29" s="12">
        <v>0.0</v>
      </c>
      <c r="F29" s="12">
        <v>4.8965993E7</v>
      </c>
      <c r="G29" s="12">
        <v>0.0</v>
      </c>
      <c r="H29" s="12">
        <v>0.0</v>
      </c>
      <c r="I29" s="12">
        <v>0.0</v>
      </c>
      <c r="J29" s="12">
        <v>4.8965993E7</v>
      </c>
    </row>
    <row r="30" ht="15.75" customHeight="1">
      <c r="A30" s="10" t="s">
        <v>67</v>
      </c>
      <c r="B30" s="11" t="s">
        <v>68</v>
      </c>
      <c r="C30" s="12">
        <v>190564.0</v>
      </c>
      <c r="D30" s="12">
        <v>2.7102253E7</v>
      </c>
      <c r="E30" s="12">
        <v>0.0</v>
      </c>
      <c r="F30" s="12">
        <v>2.6911689E7</v>
      </c>
      <c r="G30" s="12">
        <v>0.0</v>
      </c>
      <c r="H30" s="12">
        <v>0.0</v>
      </c>
      <c r="I30" s="12">
        <v>0.0</v>
      </c>
      <c r="J30" s="12">
        <v>2.6911689E7</v>
      </c>
    </row>
    <row r="31" ht="15.75" customHeight="1">
      <c r="A31" s="10" t="s">
        <v>69</v>
      </c>
      <c r="B31" s="11" t="s">
        <v>70</v>
      </c>
      <c r="C31" s="12">
        <v>0.0</v>
      </c>
      <c r="D31" s="12">
        <v>1.22415E7</v>
      </c>
      <c r="E31" s="12">
        <v>0.0</v>
      </c>
      <c r="F31" s="12">
        <v>1.22415E7</v>
      </c>
      <c r="G31" s="12">
        <v>0.0</v>
      </c>
      <c r="H31" s="12">
        <v>0.0</v>
      </c>
      <c r="I31" s="12">
        <v>0.0</v>
      </c>
      <c r="J31" s="12">
        <v>1.22415E7</v>
      </c>
    </row>
    <row r="32" ht="15.75" customHeight="1">
      <c r="A32" s="10" t="s">
        <v>71</v>
      </c>
      <c r="B32" s="11" t="s">
        <v>72</v>
      </c>
      <c r="C32" s="12">
        <v>175191.0</v>
      </c>
      <c r="D32" s="12">
        <v>767402.0</v>
      </c>
      <c r="E32" s="12">
        <v>0.0</v>
      </c>
      <c r="F32" s="12">
        <v>592211.0</v>
      </c>
      <c r="G32" s="12">
        <v>0.0</v>
      </c>
      <c r="H32" s="12">
        <v>0.0</v>
      </c>
      <c r="I32" s="12">
        <v>0.0</v>
      </c>
      <c r="J32" s="12">
        <v>592211.0</v>
      </c>
    </row>
    <row r="33" ht="15.75" customHeight="1">
      <c r="A33" s="10" t="s">
        <v>73</v>
      </c>
      <c r="B33" s="11" t="s">
        <v>74</v>
      </c>
      <c r="C33" s="12">
        <v>2.852546E7</v>
      </c>
      <c r="D33" s="12">
        <v>0.0</v>
      </c>
      <c r="E33" s="12">
        <v>2.852546E7</v>
      </c>
      <c r="F33" s="12">
        <v>0.0</v>
      </c>
      <c r="G33" s="12">
        <v>0.0</v>
      </c>
      <c r="H33" s="12">
        <v>0.0</v>
      </c>
      <c r="I33" s="12">
        <v>2.852546E7</v>
      </c>
      <c r="J33" s="12">
        <v>0.0</v>
      </c>
    </row>
    <row r="34" ht="15.75" customHeight="1">
      <c r="A34" s="10" t="s">
        <v>75</v>
      </c>
      <c r="B34" s="11" t="s">
        <v>76</v>
      </c>
      <c r="C34" s="12">
        <v>1553020.0</v>
      </c>
      <c r="D34" s="12">
        <v>0.0</v>
      </c>
      <c r="E34" s="12">
        <v>1553020.0</v>
      </c>
      <c r="F34" s="12">
        <v>0.0</v>
      </c>
      <c r="G34" s="12">
        <v>0.0</v>
      </c>
      <c r="H34" s="12">
        <v>0.0</v>
      </c>
      <c r="I34" s="12">
        <v>1553020.0</v>
      </c>
      <c r="J34" s="12">
        <v>0.0</v>
      </c>
    </row>
    <row r="35" ht="15.75" customHeight="1">
      <c r="A35" s="10" t="s">
        <v>77</v>
      </c>
      <c r="B35" s="11" t="s">
        <v>78</v>
      </c>
      <c r="C35" s="12">
        <v>3289760.0</v>
      </c>
      <c r="D35" s="12">
        <v>0.0</v>
      </c>
      <c r="E35" s="12">
        <v>3289760.0</v>
      </c>
      <c r="F35" s="12">
        <v>0.0</v>
      </c>
      <c r="G35" s="12">
        <v>0.0</v>
      </c>
      <c r="H35" s="12">
        <v>0.0</v>
      </c>
      <c r="I35" s="12">
        <v>3289760.0</v>
      </c>
      <c r="J35" s="12">
        <v>0.0</v>
      </c>
    </row>
    <row r="36" ht="15.75" customHeight="1">
      <c r="A36" s="10" t="s">
        <v>79</v>
      </c>
      <c r="B36" s="11" t="s">
        <v>80</v>
      </c>
      <c r="C36" s="12">
        <v>55000.0</v>
      </c>
      <c r="D36" s="12">
        <v>0.0</v>
      </c>
      <c r="E36" s="12">
        <v>55000.0</v>
      </c>
      <c r="F36" s="12">
        <v>0.0</v>
      </c>
      <c r="G36" s="12">
        <v>0.0</v>
      </c>
      <c r="H36" s="12">
        <v>0.0</v>
      </c>
      <c r="I36" s="12">
        <v>55000.0</v>
      </c>
      <c r="J36" s="12">
        <v>0.0</v>
      </c>
    </row>
    <row r="37" ht="15.75" customHeight="1">
      <c r="A37" s="10" t="s">
        <v>81</v>
      </c>
      <c r="B37" s="11" t="s">
        <v>82</v>
      </c>
      <c r="C37" s="12">
        <v>1445939.0</v>
      </c>
      <c r="D37" s="12">
        <v>0.0</v>
      </c>
      <c r="E37" s="12">
        <v>1445939.0</v>
      </c>
      <c r="F37" s="12">
        <v>0.0</v>
      </c>
      <c r="G37" s="12">
        <v>0.0</v>
      </c>
      <c r="H37" s="12">
        <v>0.0</v>
      </c>
      <c r="I37" s="12">
        <v>1445939.0</v>
      </c>
      <c r="J37" s="12">
        <v>0.0</v>
      </c>
    </row>
    <row r="38" ht="15.75" customHeight="1">
      <c r="A38" s="10" t="s">
        <v>83</v>
      </c>
      <c r="B38" s="11" t="s">
        <v>84</v>
      </c>
      <c r="C38" s="12">
        <v>380000.0</v>
      </c>
      <c r="D38" s="12">
        <v>0.0</v>
      </c>
      <c r="E38" s="12">
        <v>380000.0</v>
      </c>
      <c r="F38" s="12">
        <v>0.0</v>
      </c>
      <c r="G38" s="12">
        <v>0.0</v>
      </c>
      <c r="H38" s="12">
        <v>0.0</v>
      </c>
      <c r="I38" s="12">
        <v>380000.0</v>
      </c>
      <c r="J38" s="12">
        <v>0.0</v>
      </c>
    </row>
    <row r="39" ht="15.75" customHeight="1">
      <c r="A39" s="10" t="s">
        <v>85</v>
      </c>
      <c r="B39" s="11" t="s">
        <v>86</v>
      </c>
      <c r="C39" s="12">
        <v>9.0025853E7</v>
      </c>
      <c r="D39" s="12">
        <v>2.7156002E7</v>
      </c>
      <c r="E39" s="12">
        <v>6.2869851E7</v>
      </c>
      <c r="F39" s="12">
        <v>0.0</v>
      </c>
      <c r="G39" s="12">
        <v>0.0</v>
      </c>
      <c r="H39" s="12">
        <v>0.0</v>
      </c>
      <c r="I39" s="12">
        <v>6.2869851E7</v>
      </c>
      <c r="J39" s="12">
        <v>0.0</v>
      </c>
    </row>
    <row r="40" ht="15.75" customHeight="1">
      <c r="A40" s="10" t="s">
        <v>87</v>
      </c>
      <c r="B40" s="11" t="s">
        <v>88</v>
      </c>
      <c r="C40" s="12">
        <v>56397.0</v>
      </c>
      <c r="D40" s="12">
        <v>0.0</v>
      </c>
      <c r="E40" s="12">
        <v>56397.0</v>
      </c>
      <c r="F40" s="12">
        <v>0.0</v>
      </c>
      <c r="G40" s="12">
        <v>0.0</v>
      </c>
      <c r="H40" s="12">
        <v>0.0</v>
      </c>
      <c r="I40" s="12">
        <v>56397.0</v>
      </c>
      <c r="J40" s="12">
        <v>0.0</v>
      </c>
    </row>
    <row r="41" ht="15.75" customHeight="1">
      <c r="A41" s="10" t="s">
        <v>89</v>
      </c>
      <c r="B41" s="11" t="s">
        <v>90</v>
      </c>
      <c r="C41" s="12">
        <v>89573.0</v>
      </c>
      <c r="D41" s="12">
        <v>0.0</v>
      </c>
      <c r="E41" s="12">
        <v>89573.0</v>
      </c>
      <c r="F41" s="12">
        <v>0.0</v>
      </c>
      <c r="G41" s="12">
        <v>0.0</v>
      </c>
      <c r="H41" s="12">
        <v>0.0</v>
      </c>
      <c r="I41" s="12">
        <v>89573.0</v>
      </c>
      <c r="J41" s="12">
        <v>0.0</v>
      </c>
    </row>
    <row r="42" ht="15.75" customHeight="1">
      <c r="A42" s="10" t="s">
        <v>91</v>
      </c>
      <c r="B42" s="11" t="s">
        <v>92</v>
      </c>
      <c r="C42" s="12">
        <v>3221183.0</v>
      </c>
      <c r="D42" s="12">
        <v>0.0</v>
      </c>
      <c r="E42" s="12">
        <v>3221183.0</v>
      </c>
      <c r="F42" s="12">
        <v>0.0</v>
      </c>
      <c r="G42" s="12">
        <v>0.0</v>
      </c>
      <c r="H42" s="12">
        <v>0.0</v>
      </c>
      <c r="I42" s="12">
        <v>3221183.0</v>
      </c>
      <c r="J42" s="12">
        <v>0.0</v>
      </c>
    </row>
    <row r="43" ht="15.75" customHeight="1">
      <c r="A43" s="10" t="s">
        <v>93</v>
      </c>
      <c r="B43" s="11" t="s">
        <v>94</v>
      </c>
      <c r="C43" s="12">
        <v>6043879.0</v>
      </c>
      <c r="D43" s="12">
        <v>0.0</v>
      </c>
      <c r="E43" s="12">
        <v>6043879.0</v>
      </c>
      <c r="F43" s="12">
        <v>0.0</v>
      </c>
      <c r="G43" s="12">
        <v>0.0</v>
      </c>
      <c r="H43" s="12">
        <v>0.0</v>
      </c>
      <c r="I43" s="12">
        <v>6043879.0</v>
      </c>
      <c r="J43" s="12">
        <v>0.0</v>
      </c>
    </row>
    <row r="44" ht="15.75" customHeight="1">
      <c r="A44" s="10" t="s">
        <v>95</v>
      </c>
      <c r="B44" s="11" t="s">
        <v>96</v>
      </c>
      <c r="C44" s="12">
        <v>121781.0</v>
      </c>
      <c r="D44" s="12">
        <v>0.0</v>
      </c>
      <c r="E44" s="12">
        <v>121781.0</v>
      </c>
      <c r="F44" s="12">
        <v>0.0</v>
      </c>
      <c r="G44" s="12">
        <v>0.0</v>
      </c>
      <c r="H44" s="12">
        <v>0.0</v>
      </c>
      <c r="I44" s="12">
        <v>121781.0</v>
      </c>
      <c r="J44" s="12">
        <v>0.0</v>
      </c>
    </row>
    <row r="45" ht="15.75" customHeight="1">
      <c r="A45" s="10" t="s">
        <v>97</v>
      </c>
      <c r="B45" s="11" t="s">
        <v>98</v>
      </c>
      <c r="C45" s="12">
        <v>4407708.0</v>
      </c>
      <c r="D45" s="12">
        <v>0.0</v>
      </c>
      <c r="E45" s="12">
        <v>4407708.0</v>
      </c>
      <c r="F45" s="12">
        <v>0.0</v>
      </c>
      <c r="G45" s="12">
        <v>0.0</v>
      </c>
      <c r="H45" s="12">
        <v>0.0</v>
      </c>
      <c r="I45" s="12">
        <v>4407708.0</v>
      </c>
      <c r="J45" s="12">
        <v>0.0</v>
      </c>
    </row>
    <row r="46" ht="15.75" customHeight="1">
      <c r="A46" s="10" t="s">
        <v>99</v>
      </c>
      <c r="B46" s="11" t="s">
        <v>100</v>
      </c>
      <c r="C46" s="12">
        <v>12486.0</v>
      </c>
      <c r="D46" s="12">
        <v>0.0</v>
      </c>
      <c r="E46" s="12">
        <v>12486.0</v>
      </c>
      <c r="F46" s="12">
        <v>0.0</v>
      </c>
      <c r="G46" s="12">
        <v>0.0</v>
      </c>
      <c r="H46" s="12">
        <v>0.0</v>
      </c>
      <c r="I46" s="12">
        <v>12486.0</v>
      </c>
      <c r="J46" s="12">
        <v>0.0</v>
      </c>
    </row>
    <row r="47" ht="15.75" customHeight="1">
      <c r="A47" s="10" t="s">
        <v>101</v>
      </c>
      <c r="B47" s="11" t="s">
        <v>102</v>
      </c>
      <c r="C47" s="12">
        <v>1915004.0</v>
      </c>
      <c r="D47" s="12">
        <v>0.0</v>
      </c>
      <c r="E47" s="12">
        <v>1915004.0</v>
      </c>
      <c r="F47" s="12">
        <v>0.0</v>
      </c>
      <c r="G47" s="12">
        <v>0.0</v>
      </c>
      <c r="H47" s="12">
        <v>0.0</v>
      </c>
      <c r="I47" s="12">
        <v>1915004.0</v>
      </c>
      <c r="J47" s="12">
        <v>0.0</v>
      </c>
    </row>
    <row r="48" ht="15.75" customHeight="1">
      <c r="A48" s="10" t="s">
        <v>103</v>
      </c>
      <c r="B48" s="11" t="s">
        <v>104</v>
      </c>
      <c r="C48" s="12">
        <v>9925.0</v>
      </c>
      <c r="D48" s="12">
        <v>2.0</v>
      </c>
      <c r="E48" s="12">
        <v>9923.0</v>
      </c>
      <c r="F48" s="12">
        <v>0.0</v>
      </c>
      <c r="G48" s="12">
        <v>0.0</v>
      </c>
      <c r="H48" s="12">
        <v>0.0</v>
      </c>
      <c r="I48" s="12">
        <v>9923.0</v>
      </c>
      <c r="J48" s="12">
        <v>0.0</v>
      </c>
    </row>
    <row r="49" ht="15.75" customHeight="1">
      <c r="A49" s="10" t="s">
        <v>105</v>
      </c>
      <c r="B49" s="11" t="s">
        <v>106</v>
      </c>
      <c r="C49" s="12">
        <v>4917.0</v>
      </c>
      <c r="D49" s="12">
        <v>6.0</v>
      </c>
      <c r="E49" s="12">
        <v>4911.0</v>
      </c>
      <c r="F49" s="12">
        <v>0.0</v>
      </c>
      <c r="G49" s="12">
        <v>0.0</v>
      </c>
      <c r="H49" s="12">
        <v>0.0</v>
      </c>
      <c r="I49" s="12">
        <v>4911.0</v>
      </c>
      <c r="J49" s="12">
        <v>0.0</v>
      </c>
    </row>
    <row r="50" ht="15.75" customHeight="1">
      <c r="A50" s="10" t="s">
        <v>107</v>
      </c>
      <c r="B50" s="11" t="s">
        <v>108</v>
      </c>
      <c r="C50" s="12">
        <v>60.0</v>
      </c>
      <c r="D50" s="12">
        <v>0.0</v>
      </c>
      <c r="E50" s="12">
        <v>60.0</v>
      </c>
      <c r="F50" s="12">
        <v>0.0</v>
      </c>
      <c r="G50" s="12">
        <v>0.0</v>
      </c>
      <c r="H50" s="12">
        <v>0.0</v>
      </c>
      <c r="I50" s="12">
        <v>60.0</v>
      </c>
      <c r="J50" s="12">
        <v>0.0</v>
      </c>
    </row>
    <row r="51" ht="15.75" customHeight="1">
      <c r="A51" s="6" t="s">
        <v>109</v>
      </c>
      <c r="B51" s="7"/>
      <c r="C51" s="13">
        <v>4.15911257E8</v>
      </c>
      <c r="D51" s="13">
        <v>4.15911257E8</v>
      </c>
      <c r="E51" s="13">
        <v>1.33361081E8</v>
      </c>
      <c r="F51" s="13">
        <v>1.33361081E8</v>
      </c>
      <c r="G51" s="13">
        <v>1.9359146E7</v>
      </c>
      <c r="H51" s="13">
        <v>4.4649688E7</v>
      </c>
      <c r="I51" s="13">
        <v>1.14001935E8</v>
      </c>
      <c r="J51" s="13">
        <v>8.8711393E7</v>
      </c>
    </row>
    <row r="52" ht="15.75" customHeight="1">
      <c r="A52" s="6" t="s">
        <v>110</v>
      </c>
      <c r="B52" s="7"/>
      <c r="C52" s="6"/>
      <c r="D52" s="14"/>
      <c r="E52" s="14"/>
      <c r="F52" s="7"/>
      <c r="G52" s="13">
        <v>2.5290542E7</v>
      </c>
      <c r="H52" s="13">
        <v>0.0</v>
      </c>
      <c r="I52" s="13">
        <v>0.0</v>
      </c>
      <c r="J52" s="13">
        <v>2.5290542E7</v>
      </c>
    </row>
    <row r="53" ht="15.75" customHeight="1">
      <c r="A53" s="6" t="s">
        <v>111</v>
      </c>
      <c r="B53" s="7"/>
      <c r="C53" s="6"/>
      <c r="D53" s="14"/>
      <c r="E53" s="14"/>
      <c r="F53" s="7"/>
      <c r="G53" s="13">
        <v>4.4649688E7</v>
      </c>
      <c r="H53" s="13">
        <v>4.4649688E7</v>
      </c>
      <c r="I53" s="13">
        <v>1.14001935E8</v>
      </c>
      <c r="J53" s="13">
        <v>1.14001935E8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51:B51"/>
    <mergeCell ref="A52:B52"/>
    <mergeCell ref="C52:F52"/>
    <mergeCell ref="A53:B53"/>
    <mergeCell ref="C53:F53"/>
    <mergeCell ref="A1:F1"/>
    <mergeCell ref="A8:A9"/>
    <mergeCell ref="B8:B9"/>
    <mergeCell ref="C8:D8"/>
    <mergeCell ref="E8:F8"/>
    <mergeCell ref="G8:H8"/>
    <mergeCell ref="I8:J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8.14"/>
    <col customWidth="1" min="2" max="14" width="29.14"/>
    <col customWidth="1" min="15" max="26" width="10.71"/>
  </cols>
  <sheetData>
    <row r="1">
      <c r="A1" s="3" t="s">
        <v>1</v>
      </c>
      <c r="B1" s="4" t="s">
        <v>2</v>
      </c>
      <c r="C1" s="3" t="s">
        <v>3</v>
      </c>
      <c r="D1" s="4" t="s">
        <v>4</v>
      </c>
      <c r="E1" s="15"/>
      <c r="F1" s="15"/>
      <c r="G1" s="15"/>
      <c r="H1" s="15"/>
      <c r="I1" s="15"/>
      <c r="J1" s="15"/>
      <c r="K1" s="15"/>
      <c r="L1" s="15"/>
      <c r="M1" s="15"/>
      <c r="N1" s="15"/>
    </row>
    <row r="2">
      <c r="A2" s="3" t="s">
        <v>5</v>
      </c>
      <c r="B2" s="4" t="s">
        <v>6</v>
      </c>
      <c r="C2" s="3" t="s">
        <v>7</v>
      </c>
      <c r="D2" s="4" t="s">
        <v>112</v>
      </c>
      <c r="E2" s="15"/>
      <c r="F2" s="15"/>
      <c r="G2" s="15"/>
      <c r="H2" s="15"/>
      <c r="I2" s="15"/>
      <c r="J2" s="15"/>
      <c r="K2" s="15"/>
      <c r="L2" s="15"/>
      <c r="M2" s="15"/>
      <c r="N2" s="15"/>
    </row>
    <row r="3">
      <c r="A3" s="3" t="s">
        <v>9</v>
      </c>
      <c r="B3" s="4" t="s">
        <v>10</v>
      </c>
      <c r="C3" s="3" t="s">
        <v>11</v>
      </c>
      <c r="D3" s="4" t="s">
        <v>12</v>
      </c>
      <c r="E3" s="15"/>
      <c r="F3" s="15"/>
      <c r="G3" s="15"/>
      <c r="H3" s="15"/>
      <c r="I3" s="15"/>
      <c r="J3" s="15"/>
      <c r="K3" s="15"/>
      <c r="L3" s="15"/>
      <c r="M3" s="15"/>
      <c r="N3" s="15"/>
    </row>
    <row r="5">
      <c r="A5" s="16" t="s">
        <v>113</v>
      </c>
    </row>
    <row r="7">
      <c r="A7" s="17" t="s">
        <v>114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>
      <c r="A8" s="18" t="s">
        <v>115</v>
      </c>
      <c r="B8" s="19" t="s">
        <v>116</v>
      </c>
      <c r="C8" s="19" t="s">
        <v>117</v>
      </c>
      <c r="D8" s="19" t="s">
        <v>118</v>
      </c>
      <c r="E8" s="19" t="s">
        <v>119</v>
      </c>
      <c r="F8" s="19" t="s">
        <v>120</v>
      </c>
      <c r="G8" s="19" t="s">
        <v>121</v>
      </c>
      <c r="H8" s="19" t="s">
        <v>122</v>
      </c>
      <c r="I8" s="18" t="s">
        <v>123</v>
      </c>
      <c r="J8" s="18" t="s">
        <v>124</v>
      </c>
      <c r="K8" s="20" t="s">
        <v>125</v>
      </c>
      <c r="L8" s="18" t="s">
        <v>126</v>
      </c>
      <c r="M8" s="18" t="s">
        <v>127</v>
      </c>
      <c r="N8" s="18" t="s">
        <v>128</v>
      </c>
    </row>
    <row r="9">
      <c r="A9" s="21" t="s">
        <v>66</v>
      </c>
      <c r="B9" s="22">
        <v>3599295.0</v>
      </c>
      <c r="C9" s="22">
        <v>3198142.0</v>
      </c>
      <c r="D9" s="22">
        <v>8498390.0</v>
      </c>
      <c r="E9" s="22">
        <v>3426003.0</v>
      </c>
      <c r="F9" s="22">
        <v>3970920.0</v>
      </c>
      <c r="G9" s="22">
        <v>5587366.0</v>
      </c>
      <c r="H9" s="22">
        <v>2155616.0</v>
      </c>
      <c r="I9" s="22">
        <v>5020798.0</v>
      </c>
      <c r="J9" s="22">
        <v>2627720.0</v>
      </c>
      <c r="K9" s="22">
        <v>1577518.0</v>
      </c>
      <c r="L9" s="22">
        <v>3828402.0</v>
      </c>
      <c r="M9" s="22">
        <v>5475823.0</v>
      </c>
      <c r="N9" s="22">
        <v>4.8965993E7</v>
      </c>
    </row>
    <row r="10">
      <c r="A10" s="21" t="s">
        <v>68</v>
      </c>
      <c r="B10" s="22">
        <v>2166570.0</v>
      </c>
      <c r="C10" s="22">
        <v>1709207.0</v>
      </c>
      <c r="D10" s="22">
        <v>2138615.0</v>
      </c>
      <c r="E10" s="22">
        <v>2116797.0</v>
      </c>
      <c r="F10" s="22">
        <v>2307500.0</v>
      </c>
      <c r="G10" s="22">
        <v>2239000.0</v>
      </c>
      <c r="H10" s="22">
        <v>2249350.0</v>
      </c>
      <c r="I10" s="22">
        <v>2282350.0</v>
      </c>
      <c r="J10" s="22">
        <v>2229350.0</v>
      </c>
      <c r="K10" s="22">
        <v>2330350.0</v>
      </c>
      <c r="L10" s="22">
        <v>2852250.0</v>
      </c>
      <c r="M10" s="22">
        <v>2290350.0</v>
      </c>
      <c r="N10" s="22">
        <v>2.6911689E7</v>
      </c>
    </row>
    <row r="11">
      <c r="A11" s="21" t="s">
        <v>70</v>
      </c>
      <c r="B11" s="22">
        <v>899824.0</v>
      </c>
      <c r="C11" s="22">
        <v>799536.0</v>
      </c>
      <c r="D11" s="22">
        <v>2124598.0</v>
      </c>
      <c r="E11" s="22">
        <v>856501.0</v>
      </c>
      <c r="F11" s="22">
        <v>992730.0</v>
      </c>
      <c r="G11" s="22">
        <v>1396841.0</v>
      </c>
      <c r="H11" s="22">
        <v>538904.0</v>
      </c>
      <c r="I11" s="22">
        <v>1255199.0</v>
      </c>
      <c r="J11" s="22">
        <v>656930.0</v>
      </c>
      <c r="K11" s="22">
        <v>394380.0</v>
      </c>
      <c r="L11" s="22">
        <v>957101.0</v>
      </c>
      <c r="M11" s="22">
        <v>1368956.0</v>
      </c>
      <c r="N11" s="22">
        <v>1.22415E7</v>
      </c>
    </row>
    <row r="12">
      <c r="A12" s="21" t="s">
        <v>72</v>
      </c>
      <c r="B12" s="22">
        <v>0.0</v>
      </c>
      <c r="C12" s="22">
        <v>0.0</v>
      </c>
      <c r="D12" s="22">
        <v>0.0</v>
      </c>
      <c r="E12" s="22">
        <v>0.0</v>
      </c>
      <c r="F12" s="22">
        <v>0.0</v>
      </c>
      <c r="G12" s="22">
        <v>0.0</v>
      </c>
      <c r="H12" s="22">
        <v>0.0</v>
      </c>
      <c r="I12" s="22">
        <v>0.0</v>
      </c>
      <c r="J12" s="22">
        <v>0.0</v>
      </c>
      <c r="K12" s="22">
        <v>175191.0</v>
      </c>
      <c r="L12" s="22">
        <v>417020.0</v>
      </c>
      <c r="M12" s="22">
        <v>0.0</v>
      </c>
      <c r="N12" s="22">
        <v>592211.0</v>
      </c>
    </row>
    <row r="13">
      <c r="A13" s="18" t="s">
        <v>129</v>
      </c>
      <c r="B13" s="23">
        <v>6665689.0</v>
      </c>
      <c r="C13" s="23">
        <v>5706885.0</v>
      </c>
      <c r="D13" s="23">
        <v>1.2761603E7</v>
      </c>
      <c r="E13" s="23">
        <v>6399301.0</v>
      </c>
      <c r="F13" s="23">
        <v>7271150.0</v>
      </c>
      <c r="G13" s="23">
        <v>9223207.0</v>
      </c>
      <c r="H13" s="23">
        <v>4943870.0</v>
      </c>
      <c r="I13" s="23">
        <v>8558347.0</v>
      </c>
      <c r="J13" s="23">
        <v>5514000.0</v>
      </c>
      <c r="K13" s="23">
        <v>4477439.0</v>
      </c>
      <c r="L13" s="23">
        <v>8054773.0</v>
      </c>
      <c r="M13" s="23">
        <v>9135129.0</v>
      </c>
      <c r="N13" s="23">
        <v>8.8711393E7</v>
      </c>
    </row>
    <row r="14">
      <c r="A14" s="1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>
      <c r="A15" s="17" t="s">
        <v>130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>
      <c r="A16" s="18" t="s">
        <v>131</v>
      </c>
      <c r="B16" s="19" t="s">
        <v>116</v>
      </c>
      <c r="C16" s="19" t="s">
        <v>117</v>
      </c>
      <c r="D16" s="19" t="s">
        <v>118</v>
      </c>
      <c r="E16" s="19" t="s">
        <v>119</v>
      </c>
      <c r="F16" s="19" t="s">
        <v>120</v>
      </c>
      <c r="G16" s="19" t="s">
        <v>121</v>
      </c>
      <c r="H16" s="19" t="s">
        <v>122</v>
      </c>
      <c r="I16" s="18" t="s">
        <v>123</v>
      </c>
      <c r="J16" s="18" t="s">
        <v>124</v>
      </c>
      <c r="K16" s="20" t="s">
        <v>125</v>
      </c>
      <c r="L16" s="18" t="s">
        <v>126</v>
      </c>
      <c r="M16" s="18" t="s">
        <v>127</v>
      </c>
      <c r="N16" s="18" t="s">
        <v>128</v>
      </c>
    </row>
    <row r="17">
      <c r="A17" s="21" t="s">
        <v>74</v>
      </c>
      <c r="B17" s="22">
        <v>2801000.0</v>
      </c>
      <c r="C17" s="22">
        <v>2801000.0</v>
      </c>
      <c r="D17" s="22">
        <v>2197790.0</v>
      </c>
      <c r="E17" s="22">
        <v>2079595.0</v>
      </c>
      <c r="F17" s="22">
        <v>2552375.0</v>
      </c>
      <c r="G17" s="22">
        <v>2552375.0</v>
      </c>
      <c r="H17" s="22">
        <v>2394782.0</v>
      </c>
      <c r="I17" s="22">
        <v>1961400.0</v>
      </c>
      <c r="J17" s="22">
        <v>2552375.0</v>
      </c>
      <c r="K17" s="22">
        <v>2552375.0</v>
      </c>
      <c r="L17" s="22">
        <v>2552375.0</v>
      </c>
      <c r="M17" s="22">
        <v>1528018.0</v>
      </c>
      <c r="N17" s="22">
        <v>2.852546E7</v>
      </c>
    </row>
    <row r="18">
      <c r="A18" s="21" t="s">
        <v>76</v>
      </c>
      <c r="B18" s="22">
        <v>145091.0</v>
      </c>
      <c r="C18" s="22">
        <v>145091.0</v>
      </c>
      <c r="D18" s="22">
        <v>130708.0</v>
      </c>
      <c r="E18" s="22">
        <v>128214.0</v>
      </c>
      <c r="F18" s="22">
        <v>132468.0</v>
      </c>
      <c r="G18" s="22">
        <v>132468.0</v>
      </c>
      <c r="H18" s="22">
        <v>132223.0</v>
      </c>
      <c r="I18" s="22">
        <v>128321.0</v>
      </c>
      <c r="J18" s="22">
        <v>131958.0</v>
      </c>
      <c r="K18" s="22">
        <v>124301.0</v>
      </c>
      <c r="L18" s="22">
        <v>124301.0</v>
      </c>
      <c r="M18" s="22">
        <v>97876.0</v>
      </c>
      <c r="N18" s="22">
        <v>1553020.0</v>
      </c>
    </row>
    <row r="19">
      <c r="A19" s="21" t="s">
        <v>78</v>
      </c>
      <c r="B19" s="22"/>
      <c r="C19" s="22"/>
      <c r="D19" s="22"/>
      <c r="E19" s="22"/>
      <c r="F19" s="22"/>
      <c r="G19" s="22"/>
      <c r="H19" s="22"/>
      <c r="I19" s="22"/>
      <c r="J19" s="22"/>
      <c r="K19" s="22">
        <v>0.0</v>
      </c>
      <c r="L19" s="22">
        <v>0.0</v>
      </c>
      <c r="M19" s="22">
        <v>3289760.0</v>
      </c>
      <c r="N19" s="22">
        <v>3289760.0</v>
      </c>
    </row>
    <row r="20">
      <c r="A20" s="21" t="s">
        <v>80</v>
      </c>
      <c r="B20" s="22">
        <v>50000.0</v>
      </c>
      <c r="C20" s="22">
        <v>0.0</v>
      </c>
      <c r="D20" s="22">
        <v>0.0</v>
      </c>
      <c r="E20" s="22">
        <v>0.0</v>
      </c>
      <c r="F20" s="22">
        <v>0.0</v>
      </c>
      <c r="G20" s="22">
        <v>0.0</v>
      </c>
      <c r="H20" s="22">
        <v>0.0</v>
      </c>
      <c r="I20" s="22">
        <v>0.0</v>
      </c>
      <c r="J20" s="22">
        <v>0.0</v>
      </c>
      <c r="K20" s="22">
        <v>0.0</v>
      </c>
      <c r="L20" s="22">
        <v>0.0</v>
      </c>
      <c r="M20" s="22">
        <v>5000.0</v>
      </c>
      <c r="N20" s="22">
        <v>55000.0</v>
      </c>
    </row>
    <row r="21" ht="15.75" customHeight="1">
      <c r="A21" s="21" t="s">
        <v>82</v>
      </c>
      <c r="B21" s="22">
        <v>93229.0</v>
      </c>
      <c r="C21" s="22">
        <v>94096.0</v>
      </c>
      <c r="D21" s="22">
        <v>95036.0</v>
      </c>
      <c r="E21" s="22">
        <v>95566.0</v>
      </c>
      <c r="F21" s="22">
        <v>354339.0</v>
      </c>
      <c r="G21" s="22">
        <v>98670.0</v>
      </c>
      <c r="H21" s="22">
        <v>99790.0</v>
      </c>
      <c r="I21" s="22">
        <v>100829.0</v>
      </c>
      <c r="J21" s="22">
        <v>102122.0</v>
      </c>
      <c r="K21" s="22">
        <v>103292.0</v>
      </c>
      <c r="L21" s="22">
        <v>104176.0</v>
      </c>
      <c r="M21" s="22">
        <v>104794.0</v>
      </c>
      <c r="N21" s="22">
        <v>1445939.0</v>
      </c>
    </row>
    <row r="22" ht="15.75" customHeight="1">
      <c r="A22" s="21" t="s">
        <v>84</v>
      </c>
      <c r="B22" s="22">
        <v>380000.0</v>
      </c>
      <c r="C22" s="22">
        <v>0.0</v>
      </c>
      <c r="D22" s="22">
        <v>0.0</v>
      </c>
      <c r="E22" s="22">
        <v>0.0</v>
      </c>
      <c r="F22" s="22">
        <v>0.0</v>
      </c>
      <c r="G22" s="22">
        <v>0.0</v>
      </c>
      <c r="H22" s="22">
        <v>0.0</v>
      </c>
      <c r="I22" s="22">
        <v>0.0</v>
      </c>
      <c r="J22" s="22">
        <v>0.0</v>
      </c>
      <c r="K22" s="22">
        <v>0.0</v>
      </c>
      <c r="L22" s="22">
        <v>0.0</v>
      </c>
      <c r="M22" s="22">
        <v>0.0</v>
      </c>
      <c r="N22" s="22">
        <v>380000.0</v>
      </c>
    </row>
    <row r="23" ht="15.75" customHeight="1">
      <c r="A23" s="21" t="s">
        <v>86</v>
      </c>
      <c r="B23" s="22">
        <v>9812700.0</v>
      </c>
      <c r="C23" s="22">
        <v>40000.0</v>
      </c>
      <c r="D23" s="22">
        <v>3195046.0</v>
      </c>
      <c r="E23" s="22">
        <v>4850850.0</v>
      </c>
      <c r="F23" s="22">
        <v>2.096954E7</v>
      </c>
      <c r="G23" s="22">
        <v>3561172.0</v>
      </c>
      <c r="H23" s="22">
        <v>5178156.0</v>
      </c>
      <c r="I23" s="22">
        <v>778312.0</v>
      </c>
      <c r="J23" s="22">
        <v>3416440.0</v>
      </c>
      <c r="K23" s="22">
        <v>1446944.0</v>
      </c>
      <c r="L23" s="22">
        <v>9774299.0</v>
      </c>
      <c r="M23" s="22">
        <v>-363608.0</v>
      </c>
      <c r="N23" s="22">
        <v>6.2869851E7</v>
      </c>
    </row>
    <row r="24" ht="15.75" customHeight="1">
      <c r="A24" s="21" t="s">
        <v>88</v>
      </c>
      <c r="B24" s="22">
        <v>56397.0</v>
      </c>
      <c r="C24" s="22">
        <v>0.0</v>
      </c>
      <c r="D24" s="22">
        <v>0.0</v>
      </c>
      <c r="E24" s="22">
        <v>0.0</v>
      </c>
      <c r="F24" s="22">
        <v>0.0</v>
      </c>
      <c r="G24" s="22">
        <v>0.0</v>
      </c>
      <c r="H24" s="22">
        <v>0.0</v>
      </c>
      <c r="I24" s="22">
        <v>0.0</v>
      </c>
      <c r="J24" s="22">
        <v>0.0</v>
      </c>
      <c r="K24" s="22">
        <v>0.0</v>
      </c>
      <c r="L24" s="22">
        <v>0.0</v>
      </c>
      <c r="M24" s="22">
        <v>0.0</v>
      </c>
      <c r="N24" s="22">
        <v>56397.0</v>
      </c>
    </row>
    <row r="25" ht="15.75" customHeight="1">
      <c r="A25" s="21" t="s">
        <v>90</v>
      </c>
      <c r="B25" s="22"/>
      <c r="C25" s="22"/>
      <c r="D25" s="22"/>
      <c r="E25" s="22"/>
      <c r="F25" s="22"/>
      <c r="G25" s="22"/>
      <c r="H25" s="22"/>
      <c r="I25" s="22"/>
      <c r="J25" s="22"/>
      <c r="K25" s="22">
        <v>0.0</v>
      </c>
      <c r="L25" s="22">
        <v>0.0</v>
      </c>
      <c r="M25" s="22">
        <v>89573.0</v>
      </c>
      <c r="N25" s="22">
        <v>89573.0</v>
      </c>
    </row>
    <row r="26" ht="15.75" customHeight="1">
      <c r="A26" s="21" t="s">
        <v>92</v>
      </c>
      <c r="B26" s="22">
        <v>458702.0</v>
      </c>
      <c r="C26" s="22">
        <v>388182.0</v>
      </c>
      <c r="D26" s="22">
        <v>0.0</v>
      </c>
      <c r="E26" s="22">
        <v>159437.0</v>
      </c>
      <c r="F26" s="22">
        <v>394878.0</v>
      </c>
      <c r="G26" s="22">
        <v>273875.0</v>
      </c>
      <c r="H26" s="22">
        <v>86834.0</v>
      </c>
      <c r="I26" s="22">
        <v>394505.0</v>
      </c>
      <c r="J26" s="22">
        <v>305792.0</v>
      </c>
      <c r="K26" s="22">
        <v>296546.0</v>
      </c>
      <c r="L26" s="22">
        <v>0.0</v>
      </c>
      <c r="M26" s="22">
        <v>462432.0</v>
      </c>
      <c r="N26" s="22">
        <v>3221183.0</v>
      </c>
    </row>
    <row r="27" ht="15.75" customHeight="1">
      <c r="A27" s="21" t="s">
        <v>94</v>
      </c>
      <c r="B27" s="22">
        <v>635897.0</v>
      </c>
      <c r="C27" s="22">
        <v>455840.0</v>
      </c>
      <c r="D27" s="22">
        <v>227920.0</v>
      </c>
      <c r="E27" s="22">
        <v>774370.0</v>
      </c>
      <c r="F27" s="22">
        <v>273504.0</v>
      </c>
      <c r="G27" s="22">
        <v>113960.0</v>
      </c>
      <c r="H27" s="22">
        <v>0.0</v>
      </c>
      <c r="I27" s="22">
        <v>1162393.0</v>
      </c>
      <c r="J27" s="22">
        <v>0.0</v>
      </c>
      <c r="K27" s="22">
        <v>962962.0</v>
      </c>
      <c r="L27" s="22">
        <v>1191959.0</v>
      </c>
      <c r="M27" s="22">
        <v>245074.0</v>
      </c>
      <c r="N27" s="22">
        <v>6043879.0</v>
      </c>
    </row>
    <row r="28" ht="15.75" customHeight="1">
      <c r="A28" s="21" t="s">
        <v>96</v>
      </c>
      <c r="B28" s="22"/>
      <c r="C28" s="22"/>
      <c r="D28" s="22"/>
      <c r="E28" s="22"/>
      <c r="F28" s="22"/>
      <c r="G28" s="22"/>
      <c r="H28" s="22"/>
      <c r="I28" s="22"/>
      <c r="J28" s="22"/>
      <c r="K28" s="22">
        <v>0.0</v>
      </c>
      <c r="L28" s="22">
        <v>0.0</v>
      </c>
      <c r="M28" s="22">
        <v>121781.0</v>
      </c>
      <c r="N28" s="22">
        <v>121781.0</v>
      </c>
    </row>
    <row r="29" ht="15.75" customHeight="1">
      <c r="A29" s="21" t="s">
        <v>98</v>
      </c>
      <c r="B29" s="22">
        <v>62124.0</v>
      </c>
      <c r="C29" s="22">
        <v>24985.0</v>
      </c>
      <c r="D29" s="22">
        <v>238981.0</v>
      </c>
      <c r="E29" s="22">
        <v>336162.0</v>
      </c>
      <c r="F29" s="22">
        <v>299566.0</v>
      </c>
      <c r="G29" s="22">
        <v>182531.0</v>
      </c>
      <c r="H29" s="22">
        <v>782547.0</v>
      </c>
      <c r="I29" s="22">
        <v>38149.0</v>
      </c>
      <c r="J29" s="22">
        <v>543119.0</v>
      </c>
      <c r="K29" s="22">
        <v>159361.0</v>
      </c>
      <c r="L29" s="22">
        <v>595286.0</v>
      </c>
      <c r="M29" s="22">
        <v>1144897.0</v>
      </c>
      <c r="N29" s="22">
        <v>4407708.0</v>
      </c>
    </row>
    <row r="30" ht="15.75" customHeight="1">
      <c r="A30" s="18" t="s">
        <v>132</v>
      </c>
      <c r="B30" s="23">
        <v>1.449514E7</v>
      </c>
      <c r="C30" s="23">
        <v>3949194.0</v>
      </c>
      <c r="D30" s="23">
        <v>6085481.0</v>
      </c>
      <c r="E30" s="23">
        <v>8424194.0</v>
      </c>
      <c r="F30" s="23">
        <v>2.497667E7</v>
      </c>
      <c r="G30" s="23">
        <v>6915051.0</v>
      </c>
      <c r="H30" s="23">
        <v>8674332.0</v>
      </c>
      <c r="I30" s="23">
        <v>4563909.0</v>
      </c>
      <c r="J30" s="23">
        <v>7051806.0</v>
      </c>
      <c r="K30" s="23">
        <v>5645781.0</v>
      </c>
      <c r="L30" s="23">
        <v>1.4342396E7</v>
      </c>
      <c r="M30" s="23">
        <v>6725597.0</v>
      </c>
      <c r="N30" s="23">
        <v>1.12059551E8</v>
      </c>
    </row>
    <row r="31" ht="15.75" customHeight="1">
      <c r="A31" s="21" t="s">
        <v>133</v>
      </c>
      <c r="B31" s="24">
        <v>-7829451.0</v>
      </c>
      <c r="C31" s="24">
        <v>1757691.0</v>
      </c>
      <c r="D31" s="24">
        <v>6676122.0</v>
      </c>
      <c r="E31" s="24">
        <v>-2024893.0</v>
      </c>
      <c r="F31" s="24">
        <v>-1.770552E7</v>
      </c>
      <c r="G31" s="24">
        <v>2308156.0</v>
      </c>
      <c r="H31" s="24">
        <v>-3730462.0</v>
      </c>
      <c r="I31" s="24">
        <v>3994438.0</v>
      </c>
      <c r="J31" s="24">
        <v>-1537806.0</v>
      </c>
      <c r="K31" s="24">
        <v>-1168342.0</v>
      </c>
      <c r="L31" s="24">
        <v>-6287623.0</v>
      </c>
      <c r="M31" s="24">
        <v>2409532.0</v>
      </c>
      <c r="N31" s="24">
        <v>2.3348158E7</v>
      </c>
    </row>
    <row r="32" ht="15.75" customHeight="1">
      <c r="A32" s="21" t="s">
        <v>134</v>
      </c>
      <c r="B32" s="25" t="s">
        <v>135</v>
      </c>
      <c r="C32" s="25" t="s">
        <v>136</v>
      </c>
      <c r="D32" s="25" t="s">
        <v>137</v>
      </c>
      <c r="E32" s="25" t="s">
        <v>138</v>
      </c>
      <c r="F32" s="25" t="s">
        <v>139</v>
      </c>
      <c r="G32" s="25" t="s">
        <v>140</v>
      </c>
      <c r="H32" s="25" t="s">
        <v>141</v>
      </c>
      <c r="I32" s="25" t="s">
        <v>142</v>
      </c>
      <c r="J32" s="25" t="s">
        <v>143</v>
      </c>
      <c r="K32" s="25" t="s">
        <v>144</v>
      </c>
      <c r="L32" s="26" t="s">
        <v>145</v>
      </c>
      <c r="M32" s="26" t="s">
        <v>146</v>
      </c>
      <c r="N32" s="26" t="s">
        <v>147</v>
      </c>
    </row>
    <row r="33" ht="15.75" customHeight="1">
      <c r="A33" s="27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15.75" customHeight="1">
      <c r="A34" s="18" t="s">
        <v>148</v>
      </c>
      <c r="B34" s="19" t="s">
        <v>116</v>
      </c>
      <c r="C34" s="19" t="s">
        <v>117</v>
      </c>
      <c r="D34" s="19" t="s">
        <v>118</v>
      </c>
      <c r="E34" s="19" t="s">
        <v>119</v>
      </c>
      <c r="F34" s="19" t="s">
        <v>120</v>
      </c>
      <c r="G34" s="19" t="s">
        <v>121</v>
      </c>
      <c r="H34" s="19" t="s">
        <v>122</v>
      </c>
      <c r="I34" s="18" t="s">
        <v>123</v>
      </c>
      <c r="J34" s="18" t="s">
        <v>124</v>
      </c>
      <c r="K34" s="20" t="s">
        <v>125</v>
      </c>
      <c r="L34" s="18" t="s">
        <v>126</v>
      </c>
      <c r="M34" s="18" t="s">
        <v>127</v>
      </c>
      <c r="N34" s="18" t="s">
        <v>128</v>
      </c>
    </row>
    <row r="35" ht="15.75" customHeight="1">
      <c r="A35" s="21" t="s">
        <v>100</v>
      </c>
      <c r="B35" s="22">
        <v>0.0</v>
      </c>
      <c r="C35" s="22">
        <v>0.0</v>
      </c>
      <c r="D35" s="22">
        <v>0.0</v>
      </c>
      <c r="E35" s="22">
        <v>0.0</v>
      </c>
      <c r="F35" s="22">
        <v>0.0</v>
      </c>
      <c r="G35" s="22">
        <v>0.0</v>
      </c>
      <c r="H35" s="22">
        <v>0.0</v>
      </c>
      <c r="I35" s="22">
        <v>0.0</v>
      </c>
      <c r="J35" s="22">
        <v>0.0</v>
      </c>
      <c r="K35" s="22">
        <v>0.0</v>
      </c>
      <c r="L35" s="22">
        <v>0.0</v>
      </c>
      <c r="M35" s="22">
        <v>12486.0</v>
      </c>
      <c r="N35" s="22">
        <v>12486.0</v>
      </c>
    </row>
    <row r="36" ht="15.75" customHeight="1">
      <c r="A36" s="21" t="s">
        <v>102</v>
      </c>
      <c r="B36" s="24">
        <v>133689.0</v>
      </c>
      <c r="C36" s="24">
        <v>131501.0</v>
      </c>
      <c r="D36" s="24">
        <v>155631.0</v>
      </c>
      <c r="E36" s="24">
        <v>168084.0</v>
      </c>
      <c r="F36" s="24">
        <v>155703.0</v>
      </c>
      <c r="G36" s="24">
        <v>234069.0</v>
      </c>
      <c r="H36" s="24">
        <v>138668.0</v>
      </c>
      <c r="I36" s="24">
        <v>200785.0</v>
      </c>
      <c r="J36" s="24">
        <v>118546.0</v>
      </c>
      <c r="K36" s="24">
        <v>122401.0</v>
      </c>
      <c r="L36" s="24">
        <v>189495.0</v>
      </c>
      <c r="M36" s="24">
        <v>166432.0</v>
      </c>
      <c r="N36" s="24">
        <v>1915004.0</v>
      </c>
    </row>
    <row r="37" ht="15.75" customHeight="1">
      <c r="A37" s="18" t="s">
        <v>149</v>
      </c>
      <c r="B37" s="23">
        <v>133689.0</v>
      </c>
      <c r="C37" s="23">
        <v>131501.0</v>
      </c>
      <c r="D37" s="23">
        <v>155631.0</v>
      </c>
      <c r="E37" s="23">
        <v>168084.0</v>
      </c>
      <c r="F37" s="23">
        <v>155703.0</v>
      </c>
      <c r="G37" s="23">
        <v>234069.0</v>
      </c>
      <c r="H37" s="23">
        <v>138668.0</v>
      </c>
      <c r="I37" s="23">
        <v>200785.0</v>
      </c>
      <c r="J37" s="23">
        <v>118546.0</v>
      </c>
      <c r="K37" s="23">
        <v>122401.0</v>
      </c>
      <c r="L37" s="23">
        <v>189495.0</v>
      </c>
      <c r="M37" s="23">
        <v>178918.0</v>
      </c>
      <c r="N37" s="23">
        <v>1927490.0</v>
      </c>
    </row>
    <row r="38" ht="15.75" customHeight="1">
      <c r="A38" s="21" t="s">
        <v>150</v>
      </c>
      <c r="B38" s="24">
        <v>-7963140.0</v>
      </c>
      <c r="C38" s="24">
        <v>1626190.0</v>
      </c>
      <c r="D38" s="24">
        <v>6520491.0</v>
      </c>
      <c r="E38" s="24">
        <v>-2192977.0</v>
      </c>
      <c r="F38" s="24">
        <v>-1.7861223E7</v>
      </c>
      <c r="G38" s="24">
        <v>2074087.0</v>
      </c>
      <c r="H38" s="24">
        <v>-3869130.0</v>
      </c>
      <c r="I38" s="24">
        <v>3793653.0</v>
      </c>
      <c r="J38" s="24">
        <v>-1656352.0</v>
      </c>
      <c r="K38" s="24">
        <v>-1290743.0</v>
      </c>
      <c r="L38" s="24">
        <v>-6477118.0</v>
      </c>
      <c r="M38" s="24">
        <v>2230614.0</v>
      </c>
      <c r="N38" s="24">
        <v>2.5275648E7</v>
      </c>
    </row>
    <row r="39" ht="15.75" customHeight="1">
      <c r="A39" s="21" t="s">
        <v>151</v>
      </c>
      <c r="B39" s="25" t="s">
        <v>152</v>
      </c>
      <c r="C39" s="25" t="s">
        <v>153</v>
      </c>
      <c r="D39" s="25" t="s">
        <v>154</v>
      </c>
      <c r="E39" s="25" t="s">
        <v>155</v>
      </c>
      <c r="F39" s="25" t="s">
        <v>156</v>
      </c>
      <c r="G39" s="25" t="s">
        <v>157</v>
      </c>
      <c r="H39" s="25" t="s">
        <v>158</v>
      </c>
      <c r="I39" s="25" t="s">
        <v>159</v>
      </c>
      <c r="J39" s="25" t="s">
        <v>160</v>
      </c>
      <c r="K39" s="25" t="s">
        <v>161</v>
      </c>
      <c r="L39" s="26" t="s">
        <v>162</v>
      </c>
      <c r="M39" s="26" t="s">
        <v>163</v>
      </c>
      <c r="N39" s="26" t="s">
        <v>164</v>
      </c>
    </row>
    <row r="40" ht="15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ht="15.75" customHeight="1">
      <c r="A41" s="17" t="s">
        <v>165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ht="15.75" customHeight="1">
      <c r="A42" s="18" t="s">
        <v>165</v>
      </c>
      <c r="B42" s="19" t="s">
        <v>116</v>
      </c>
      <c r="C42" s="19" t="s">
        <v>117</v>
      </c>
      <c r="D42" s="19" t="s">
        <v>118</v>
      </c>
      <c r="E42" s="19" t="s">
        <v>119</v>
      </c>
      <c r="F42" s="19" t="s">
        <v>120</v>
      </c>
      <c r="G42" s="19" t="s">
        <v>121</v>
      </c>
      <c r="H42" s="19" t="s">
        <v>122</v>
      </c>
      <c r="I42" s="18" t="s">
        <v>123</v>
      </c>
      <c r="J42" s="18" t="s">
        <v>124</v>
      </c>
      <c r="K42" s="20" t="s">
        <v>125</v>
      </c>
      <c r="L42" s="18" t="s">
        <v>126</v>
      </c>
      <c r="M42" s="18" t="s">
        <v>127</v>
      </c>
      <c r="N42" s="18" t="s">
        <v>128</v>
      </c>
    </row>
    <row r="43" ht="15.75" customHeight="1">
      <c r="A43" s="21" t="s">
        <v>104</v>
      </c>
      <c r="B43" s="22">
        <v>0.0</v>
      </c>
      <c r="C43" s="22">
        <v>0.0</v>
      </c>
      <c r="D43" s="22">
        <v>0.0</v>
      </c>
      <c r="E43" s="22">
        <v>0.0</v>
      </c>
      <c r="F43" s="22">
        <v>0.0</v>
      </c>
      <c r="G43" s="22">
        <v>0.0</v>
      </c>
      <c r="H43" s="22">
        <v>0.0</v>
      </c>
      <c r="I43" s="22">
        <v>0.0</v>
      </c>
      <c r="J43" s="22">
        <v>0.0</v>
      </c>
      <c r="K43" s="22">
        <v>0.0</v>
      </c>
      <c r="L43" s="22">
        <v>0.0</v>
      </c>
      <c r="M43" s="22">
        <v>9923.0</v>
      </c>
      <c r="N43" s="22">
        <v>9923.0</v>
      </c>
    </row>
    <row r="44" ht="15.75" customHeight="1">
      <c r="A44" s="21" t="s">
        <v>106</v>
      </c>
      <c r="B44" s="22">
        <v>0.0</v>
      </c>
      <c r="C44" s="22">
        <v>0.0</v>
      </c>
      <c r="D44" s="22">
        <v>0.0</v>
      </c>
      <c r="E44" s="22">
        <v>0.0</v>
      </c>
      <c r="F44" s="22">
        <v>0.0</v>
      </c>
      <c r="G44" s="22">
        <v>110.0</v>
      </c>
      <c r="H44" s="22">
        <v>0.0</v>
      </c>
      <c r="I44" s="22">
        <v>0.0</v>
      </c>
      <c r="J44" s="22">
        <v>0.0</v>
      </c>
      <c r="K44" s="22">
        <v>1.0</v>
      </c>
      <c r="L44" s="22">
        <v>0.0</v>
      </c>
      <c r="M44" s="22">
        <v>4800.0</v>
      </c>
      <c r="N44" s="22">
        <v>4911.0</v>
      </c>
    </row>
    <row r="45" ht="15.75" customHeight="1">
      <c r="A45" s="21" t="s">
        <v>108</v>
      </c>
      <c r="B45" s="22">
        <v>0.0</v>
      </c>
      <c r="C45" s="22">
        <v>0.0</v>
      </c>
      <c r="D45" s="22">
        <v>0.0</v>
      </c>
      <c r="E45" s="22">
        <v>60.0</v>
      </c>
      <c r="F45" s="22">
        <v>0.0</v>
      </c>
      <c r="G45" s="22">
        <v>0.0</v>
      </c>
      <c r="H45" s="22">
        <v>0.0</v>
      </c>
      <c r="I45" s="22">
        <v>0.0</v>
      </c>
      <c r="J45" s="22">
        <v>0.0</v>
      </c>
      <c r="K45" s="22">
        <v>0.0</v>
      </c>
      <c r="L45" s="22">
        <v>0.0</v>
      </c>
      <c r="M45" s="22">
        <v>0.0</v>
      </c>
      <c r="N45" s="22">
        <v>60.0</v>
      </c>
    </row>
    <row r="46" ht="15.75" customHeight="1">
      <c r="A46" s="18" t="s">
        <v>166</v>
      </c>
      <c r="B46" s="28">
        <v>0.0</v>
      </c>
      <c r="C46" s="28">
        <v>0.0</v>
      </c>
      <c r="D46" s="28">
        <v>0.0</v>
      </c>
      <c r="E46" s="28">
        <v>60.0</v>
      </c>
      <c r="F46" s="28">
        <v>0.0</v>
      </c>
      <c r="G46" s="28">
        <v>110.0</v>
      </c>
      <c r="H46" s="28">
        <v>0.0</v>
      </c>
      <c r="I46" s="28">
        <v>0.0</v>
      </c>
      <c r="J46" s="28">
        <v>0.0</v>
      </c>
      <c r="K46" s="28">
        <v>1.0</v>
      </c>
      <c r="L46" s="28">
        <v>0.0</v>
      </c>
      <c r="M46" s="28">
        <v>14723.0</v>
      </c>
      <c r="N46" s="28">
        <v>14894.0</v>
      </c>
    </row>
    <row r="47" ht="15.75" customHeight="1">
      <c r="A47" s="10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ht="15.75" customHeight="1">
      <c r="A48" s="27" t="s">
        <v>167</v>
      </c>
      <c r="B48" s="29">
        <f t="shared" ref="B48:M48" si="1">B38-B46</f>
        <v>-7963140</v>
      </c>
      <c r="C48" s="30">
        <f t="shared" si="1"/>
        <v>1626190</v>
      </c>
      <c r="D48" s="30">
        <f t="shared" si="1"/>
        <v>6520491</v>
      </c>
      <c r="E48" s="29">
        <f t="shared" si="1"/>
        <v>-2193037</v>
      </c>
      <c r="F48" s="29">
        <f t="shared" si="1"/>
        <v>-17861223</v>
      </c>
      <c r="G48" s="30">
        <f t="shared" si="1"/>
        <v>2073977</v>
      </c>
      <c r="H48" s="29">
        <f t="shared" si="1"/>
        <v>-3869130</v>
      </c>
      <c r="I48" s="30">
        <f t="shared" si="1"/>
        <v>3793653</v>
      </c>
      <c r="J48" s="29">
        <f t="shared" si="1"/>
        <v>-1656352</v>
      </c>
      <c r="K48" s="29">
        <f t="shared" si="1"/>
        <v>-1290744</v>
      </c>
      <c r="L48" s="29">
        <f t="shared" si="1"/>
        <v>-6477118</v>
      </c>
      <c r="M48" s="30">
        <f t="shared" si="1"/>
        <v>2215891</v>
      </c>
      <c r="N48" s="29">
        <f>-N38-N46</f>
        <v>-25290542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5:N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57"/>
    <col customWidth="1" min="3" max="3" width="10.71"/>
    <col customWidth="1" min="4" max="4" width="21.57"/>
    <col customWidth="1" min="5" max="26" width="10.71"/>
  </cols>
  <sheetData>
    <row r="1">
      <c r="A1" s="31" t="s">
        <v>168</v>
      </c>
      <c r="B1" s="31" t="s">
        <v>169</v>
      </c>
      <c r="C1" s="31" t="s">
        <v>170</v>
      </c>
      <c r="D1" s="31" t="s">
        <v>171</v>
      </c>
    </row>
    <row r="2">
      <c r="A2" s="32" t="s">
        <v>172</v>
      </c>
      <c r="B2" s="33">
        <v>4499119.0</v>
      </c>
      <c r="C2" s="33">
        <f t="shared" ref="C2:C13" si="1">B2*20%</f>
        <v>899823.8</v>
      </c>
      <c r="D2" s="33">
        <f t="shared" ref="D2:D13" si="2">B2*80%</f>
        <v>3599295.2</v>
      </c>
    </row>
    <row r="3">
      <c r="A3" s="32" t="s">
        <v>173</v>
      </c>
      <c r="B3" s="33">
        <v>3997678.0</v>
      </c>
      <c r="C3" s="33">
        <f t="shared" si="1"/>
        <v>799535.6</v>
      </c>
      <c r="D3" s="33">
        <f t="shared" si="2"/>
        <v>3198142.4</v>
      </c>
    </row>
    <row r="4">
      <c r="A4" s="32" t="s">
        <v>174</v>
      </c>
      <c r="B4" s="33">
        <f>4214695+6408293</f>
        <v>10622988</v>
      </c>
      <c r="C4" s="33">
        <f t="shared" si="1"/>
        <v>2124597.6</v>
      </c>
      <c r="D4" s="33">
        <f t="shared" si="2"/>
        <v>8498390.4</v>
      </c>
    </row>
    <row r="5">
      <c r="A5" s="32" t="s">
        <v>175</v>
      </c>
      <c r="B5" s="33">
        <v>4282504.0</v>
      </c>
      <c r="C5" s="33">
        <f t="shared" si="1"/>
        <v>856500.8</v>
      </c>
      <c r="D5" s="33">
        <f t="shared" si="2"/>
        <v>3426003.2</v>
      </c>
    </row>
    <row r="6">
      <c r="A6" s="32" t="s">
        <v>176</v>
      </c>
      <c r="B6" s="33">
        <v>4963650.0</v>
      </c>
      <c r="C6" s="33">
        <f t="shared" si="1"/>
        <v>992730</v>
      </c>
      <c r="D6" s="33">
        <f t="shared" si="2"/>
        <v>3970920</v>
      </c>
    </row>
    <row r="7">
      <c r="A7" s="32" t="s">
        <v>177</v>
      </c>
      <c r="B7" s="33">
        <v>6984207.0</v>
      </c>
      <c r="C7" s="33">
        <f t="shared" si="1"/>
        <v>1396841.4</v>
      </c>
      <c r="D7" s="33">
        <f t="shared" si="2"/>
        <v>5587365.6</v>
      </c>
    </row>
    <row r="8">
      <c r="A8" s="32" t="s">
        <v>178</v>
      </c>
      <c r="B8" s="33">
        <v>2694520.0</v>
      </c>
      <c r="C8" s="33">
        <f t="shared" si="1"/>
        <v>538904</v>
      </c>
      <c r="D8" s="33">
        <f t="shared" si="2"/>
        <v>2155616</v>
      </c>
    </row>
    <row r="9">
      <c r="A9" s="32" t="s">
        <v>179</v>
      </c>
      <c r="B9" s="33">
        <v>6275997.0</v>
      </c>
      <c r="C9" s="33">
        <f t="shared" si="1"/>
        <v>1255199.4</v>
      </c>
      <c r="D9" s="33">
        <f t="shared" si="2"/>
        <v>5020797.6</v>
      </c>
    </row>
    <row r="10">
      <c r="A10" s="32" t="s">
        <v>180</v>
      </c>
      <c r="B10" s="33">
        <v>3284650.0</v>
      </c>
      <c r="C10" s="33">
        <f t="shared" si="1"/>
        <v>656930</v>
      </c>
      <c r="D10" s="33">
        <f t="shared" si="2"/>
        <v>2627720</v>
      </c>
    </row>
    <row r="11">
      <c r="A11" s="32" t="s">
        <v>181</v>
      </c>
      <c r="B11" s="33">
        <v>1971898.0</v>
      </c>
      <c r="C11" s="33">
        <f t="shared" si="1"/>
        <v>394379.6</v>
      </c>
      <c r="D11" s="33">
        <f t="shared" si="2"/>
        <v>1577518.4</v>
      </c>
    </row>
    <row r="12">
      <c r="A12" s="32" t="s">
        <v>182</v>
      </c>
      <c r="B12" s="33">
        <v>4785503.0</v>
      </c>
      <c r="C12" s="33">
        <f t="shared" si="1"/>
        <v>957100.6</v>
      </c>
      <c r="D12" s="33">
        <f t="shared" si="2"/>
        <v>3828402.4</v>
      </c>
    </row>
    <row r="13">
      <c r="A13" s="32" t="s">
        <v>183</v>
      </c>
      <c r="B13" s="33">
        <v>6844779.0</v>
      </c>
      <c r="C13" s="33">
        <f t="shared" si="1"/>
        <v>1368955.8</v>
      </c>
      <c r="D13" s="33">
        <f t="shared" si="2"/>
        <v>5475823.2</v>
      </c>
    </row>
    <row r="14">
      <c r="B14" s="33">
        <f t="shared" ref="B14:D14" si="3">SUM(B2:B13)</f>
        <v>61207493</v>
      </c>
      <c r="C14" s="34">
        <f t="shared" si="3"/>
        <v>12241498.6</v>
      </c>
      <c r="D14" s="34">
        <f t="shared" si="3"/>
        <v>48965994.4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1.43"/>
    <col customWidth="1" min="3" max="3" width="12.0"/>
    <col customWidth="1" min="4" max="5" width="11.43"/>
    <col customWidth="1" min="6" max="6" width="12.0"/>
    <col customWidth="1" min="7" max="26" width="10.71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>
      <c r="A5" s="36" t="s">
        <v>184</v>
      </c>
      <c r="B5" s="37"/>
      <c r="C5" s="37"/>
      <c r="D5" s="37"/>
      <c r="E5" s="37"/>
      <c r="F5" s="38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>
      <c r="A6" s="39"/>
      <c r="B6" s="40"/>
      <c r="C6" s="40" t="s">
        <v>185</v>
      </c>
      <c r="D6" s="40" t="s">
        <v>186</v>
      </c>
      <c r="E6" s="40" t="s">
        <v>187</v>
      </c>
      <c r="F6" s="41" t="s">
        <v>188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>
      <c r="A7" s="42" t="s">
        <v>189</v>
      </c>
      <c r="B7" s="43" t="s">
        <v>190</v>
      </c>
      <c r="C7" s="43" t="s">
        <v>191</v>
      </c>
      <c r="D7" s="43" t="s">
        <v>192</v>
      </c>
      <c r="E7" s="43" t="s">
        <v>188</v>
      </c>
      <c r="F7" s="44" t="s">
        <v>193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>
      <c r="A8" s="45"/>
      <c r="B8" s="46" t="s">
        <v>194</v>
      </c>
      <c r="C8" s="47"/>
      <c r="D8" s="48">
        <f>(11.1/100)+1</f>
        <v>1.111</v>
      </c>
      <c r="E8" s="47">
        <f t="shared" ref="E8:E19" si="1">F8-C8</f>
        <v>0</v>
      </c>
      <c r="F8" s="49">
        <f t="shared" ref="F8:F19" si="2">C8*D8</f>
        <v>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>
      <c r="A9" s="45"/>
      <c r="B9" s="46" t="s">
        <v>195</v>
      </c>
      <c r="C9" s="47"/>
      <c r="D9" s="48">
        <f>(10.8/100)+1</f>
        <v>1.108</v>
      </c>
      <c r="E9" s="47">
        <f t="shared" si="1"/>
        <v>0</v>
      </c>
      <c r="F9" s="49">
        <f t="shared" si="2"/>
        <v>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>
      <c r="A10" s="45"/>
      <c r="B10" s="46" t="s">
        <v>196</v>
      </c>
      <c r="C10" s="47"/>
      <c r="D10" s="48">
        <f>(8.8/100)+1</f>
        <v>1.088</v>
      </c>
      <c r="E10" s="47">
        <f t="shared" si="1"/>
        <v>0</v>
      </c>
      <c r="F10" s="49">
        <f t="shared" si="2"/>
        <v>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>
      <c r="A11" s="45"/>
      <c r="B11" s="46" t="s">
        <v>197</v>
      </c>
      <c r="C11" s="47"/>
      <c r="D11" s="48">
        <f>(7.3/100)+1</f>
        <v>1.073</v>
      </c>
      <c r="E11" s="47">
        <f t="shared" si="1"/>
        <v>0</v>
      </c>
      <c r="F11" s="49">
        <f t="shared" si="2"/>
        <v>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>
      <c r="A12" s="45"/>
      <c r="B12" s="46" t="s">
        <v>198</v>
      </c>
      <c r="C12" s="47"/>
      <c r="D12" s="48">
        <f>(6/100)+1</f>
        <v>1.06</v>
      </c>
      <c r="E12" s="47">
        <f t="shared" si="1"/>
        <v>0</v>
      </c>
      <c r="F12" s="49">
        <f t="shared" si="2"/>
        <v>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>
      <c r="A13" s="45"/>
      <c r="B13" s="46" t="s">
        <v>199</v>
      </c>
      <c r="C13" s="47"/>
      <c r="D13" s="48">
        <f>(5/100)+1</f>
        <v>1.05</v>
      </c>
      <c r="E13" s="47">
        <f t="shared" si="1"/>
        <v>0</v>
      </c>
      <c r="F13" s="49">
        <f t="shared" si="2"/>
        <v>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>
      <c r="A14" s="45"/>
      <c r="B14" s="46" t="s">
        <v>200</v>
      </c>
      <c r="C14" s="47"/>
      <c r="D14" s="48">
        <f>(3.6/100)+1</f>
        <v>1.036</v>
      </c>
      <c r="E14" s="47">
        <f t="shared" si="1"/>
        <v>0</v>
      </c>
      <c r="F14" s="49">
        <f t="shared" si="2"/>
        <v>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>
      <c r="A15" s="45"/>
      <c r="B15" s="46" t="s">
        <v>201</v>
      </c>
      <c r="C15" s="47"/>
      <c r="D15" s="48">
        <f>(2.4/100)+1</f>
        <v>1.024</v>
      </c>
      <c r="E15" s="47">
        <f t="shared" si="1"/>
        <v>0</v>
      </c>
      <c r="F15" s="49">
        <f t="shared" si="2"/>
        <v>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>
      <c r="A16" s="45"/>
      <c r="B16" s="46" t="s">
        <v>202</v>
      </c>
      <c r="C16" s="47"/>
      <c r="D16" s="48">
        <f>(1.5/100)+1</f>
        <v>1.015</v>
      </c>
      <c r="E16" s="47">
        <f t="shared" si="1"/>
        <v>0</v>
      </c>
      <c r="F16" s="49">
        <f t="shared" si="2"/>
        <v>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>
      <c r="A17" s="45">
        <v>44875.0</v>
      </c>
      <c r="B17" s="46" t="s">
        <v>203</v>
      </c>
      <c r="C17" s="47">
        <v>219.0</v>
      </c>
      <c r="D17" s="48">
        <f>(1/100)+1</f>
        <v>1.01</v>
      </c>
      <c r="E17" s="47">
        <f t="shared" si="1"/>
        <v>2.19</v>
      </c>
      <c r="F17" s="49">
        <f t="shared" si="2"/>
        <v>221.19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>
      <c r="A18" s="45">
        <v>44908.0</v>
      </c>
      <c r="B18" s="46" t="s">
        <v>204</v>
      </c>
      <c r="C18" s="47">
        <v>521.0</v>
      </c>
      <c r="D18" s="48">
        <f t="shared" ref="D18:D19" si="3">(0/100)+1</f>
        <v>1</v>
      </c>
      <c r="E18" s="47">
        <f t="shared" si="1"/>
        <v>0</v>
      </c>
      <c r="F18" s="49">
        <f t="shared" si="2"/>
        <v>521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>
      <c r="A19" s="45" t="s">
        <v>172</v>
      </c>
      <c r="B19" s="46" t="s">
        <v>205</v>
      </c>
      <c r="C19" s="47"/>
      <c r="D19" s="48">
        <f t="shared" si="3"/>
        <v>1</v>
      </c>
      <c r="E19" s="47">
        <f t="shared" si="1"/>
        <v>0</v>
      </c>
      <c r="F19" s="49">
        <f t="shared" si="2"/>
        <v>0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>
      <c r="A20" s="50"/>
      <c r="B20" s="51"/>
      <c r="C20" s="52">
        <f>SUM(C8:C19)</f>
        <v>740</v>
      </c>
      <c r="D20" s="53"/>
      <c r="E20" s="54">
        <f t="shared" ref="E20:F20" si="4">SUM(E8:E19)</f>
        <v>2.19</v>
      </c>
      <c r="F20" s="55">
        <f t="shared" si="4"/>
        <v>742.19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5.75" customHeight="1">
      <c r="A21" s="56"/>
      <c r="B21" s="57"/>
      <c r="C21" s="57"/>
      <c r="D21" s="57"/>
      <c r="E21" s="58"/>
      <c r="F21" s="59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5.75" hidden="1" customHeight="1">
      <c r="A22" s="36" t="s">
        <v>206</v>
      </c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5.75" hidden="1" customHeight="1">
      <c r="A23" s="39"/>
      <c r="B23" s="40"/>
      <c r="C23" s="40" t="s">
        <v>207</v>
      </c>
      <c r="D23" s="40" t="s">
        <v>186</v>
      </c>
      <c r="E23" s="40" t="s">
        <v>187</v>
      </c>
      <c r="F23" s="41" t="s">
        <v>208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5.75" hidden="1" customHeight="1">
      <c r="A24" s="42" t="s">
        <v>189</v>
      </c>
      <c r="B24" s="43" t="s">
        <v>190</v>
      </c>
      <c r="C24" s="43" t="s">
        <v>209</v>
      </c>
      <c r="D24" s="43" t="s">
        <v>192</v>
      </c>
      <c r="E24" s="43" t="s">
        <v>208</v>
      </c>
      <c r="F24" s="44" t="s">
        <v>193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5.75" hidden="1" customHeight="1">
      <c r="A25" s="60">
        <v>43830.0</v>
      </c>
      <c r="B25" s="46" t="s">
        <v>207</v>
      </c>
      <c r="C25" s="47">
        <v>57716.0</v>
      </c>
      <c r="D25" s="61">
        <v>1.028</v>
      </c>
      <c r="E25" s="47">
        <f>F25-C25</f>
        <v>1616.048</v>
      </c>
      <c r="F25" s="49">
        <f>C25*D25</f>
        <v>59332.048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5.75" hidden="1" customHeight="1">
      <c r="A26" s="62"/>
      <c r="B26" s="46"/>
      <c r="C26" s="63"/>
      <c r="D26" s="61"/>
      <c r="E26" s="61"/>
      <c r="F26" s="49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5.75" hidden="1" customHeight="1">
      <c r="A27" s="64"/>
      <c r="B27" s="65"/>
      <c r="C27" s="54">
        <f>+C25</f>
        <v>57716</v>
      </c>
      <c r="D27" s="53"/>
      <c r="E27" s="52">
        <f t="shared" ref="E27:F27" si="5">+E25</f>
        <v>1616.048</v>
      </c>
      <c r="F27" s="55">
        <f t="shared" si="5"/>
        <v>59332.048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5.75" customHeight="1">
      <c r="A28" s="56"/>
      <c r="B28" s="57"/>
      <c r="C28" s="58"/>
      <c r="D28" s="59"/>
      <c r="E28" s="58"/>
      <c r="F28" s="5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ht="15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ht="15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ht="15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ht="15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ht="15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ht="15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ht="15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ht="15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ht="15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ht="15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ht="15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ht="15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ht="15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ht="15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ht="15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ht="15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ht="15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ht="15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ht="15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ht="15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ht="15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ht="15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ht="15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ht="15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ht="15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ht="15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ht="15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ht="15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ht="15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ht="15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ht="15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ht="15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ht="15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ht="15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ht="15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ht="15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ht="15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ht="15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ht="15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ht="15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ht="15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ht="15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ht="15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ht="15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ht="15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ht="15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ht="15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ht="15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ht="15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ht="15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ht="15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ht="15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ht="15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ht="15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ht="15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ht="15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ht="15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ht="15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ht="15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ht="15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ht="15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ht="15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ht="15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ht="15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ht="15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ht="15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ht="15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ht="15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ht="15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ht="15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ht="15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ht="15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ht="15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ht="15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ht="15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ht="15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ht="15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ht="15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ht="15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ht="15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ht="15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ht="15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ht="15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ht="15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ht="15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ht="15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ht="15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ht="15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ht="15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ht="15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ht="15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ht="15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ht="15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ht="15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ht="15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ht="15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ht="15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ht="15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ht="15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ht="15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ht="15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ht="15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ht="15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ht="15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ht="15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ht="15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ht="15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ht="15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ht="15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ht="15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ht="15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ht="15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ht="15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ht="15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ht="15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ht="15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ht="15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ht="15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ht="15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ht="15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ht="15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ht="15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ht="15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ht="15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ht="15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ht="15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ht="15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ht="15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ht="15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ht="15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ht="15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ht="15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ht="15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ht="15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ht="15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ht="15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ht="15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ht="15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ht="15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ht="15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ht="15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ht="15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ht="15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ht="15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ht="15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ht="15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ht="15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ht="15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ht="15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ht="15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ht="15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ht="15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ht="15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ht="15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ht="15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ht="15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ht="15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ht="15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ht="15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ht="15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ht="15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ht="15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ht="15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ht="15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ht="15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ht="15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ht="15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ht="15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ht="15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ht="15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ht="15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ht="15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ht="15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ht="15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ht="15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ht="15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ht="15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ht="15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ht="15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ht="15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ht="15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ht="15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ht="15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ht="15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ht="15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ht="15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ht="15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ht="15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ht="15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ht="15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ht="15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ht="15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ht="15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ht="15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ht="15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ht="15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ht="15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ht="15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ht="15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ht="15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ht="15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ht="15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ht="15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ht="15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ht="15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ht="15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ht="15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ht="15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ht="15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ht="15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ht="15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ht="15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ht="15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ht="15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ht="15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ht="15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ht="15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ht="15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ht="15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ht="15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ht="15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ht="15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ht="15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ht="15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ht="15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ht="15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ht="15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ht="15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ht="15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ht="15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ht="15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ht="15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ht="15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ht="15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ht="15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ht="15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ht="15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ht="15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ht="15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ht="15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ht="15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ht="15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ht="15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ht="15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ht="15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ht="15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ht="15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ht="15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ht="15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ht="15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ht="15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ht="15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ht="15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ht="15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ht="15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ht="15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ht="15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ht="15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ht="15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ht="15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ht="15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ht="15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ht="15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ht="15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ht="15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ht="15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ht="15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ht="15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ht="15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ht="15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ht="15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ht="15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ht="15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ht="15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ht="15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ht="15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ht="15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ht="15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ht="15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ht="15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ht="15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ht="15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ht="15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ht="15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ht="15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ht="15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ht="15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ht="15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ht="15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ht="15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ht="15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ht="15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ht="15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ht="15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ht="15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ht="15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ht="15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ht="15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ht="15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ht="15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ht="15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ht="15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ht="15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ht="15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ht="15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ht="15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ht="15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ht="15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ht="15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ht="15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ht="15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ht="15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ht="15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ht="15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ht="15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ht="15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ht="15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ht="15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ht="15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ht="15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ht="15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ht="15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ht="15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ht="15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ht="15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ht="15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ht="15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ht="15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ht="15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ht="15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ht="15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ht="15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ht="15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ht="15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ht="15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ht="15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ht="15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ht="15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ht="15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ht="15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ht="15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ht="15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ht="15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ht="15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ht="15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ht="15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ht="15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ht="15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ht="15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ht="15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ht="15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ht="15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ht="15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ht="15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ht="15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ht="15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ht="15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ht="15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ht="15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ht="15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ht="15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ht="15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ht="15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ht="15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ht="15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ht="15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ht="15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ht="15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ht="15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ht="15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ht="15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ht="15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ht="15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ht="15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ht="15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ht="15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ht="15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ht="15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ht="15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ht="15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ht="15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ht="15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ht="15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ht="15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ht="15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ht="15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ht="15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ht="15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ht="15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ht="15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ht="15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ht="15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ht="15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ht="15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ht="15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ht="15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ht="15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ht="15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ht="15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ht="15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ht="15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ht="15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ht="15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ht="15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ht="15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ht="15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ht="15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ht="15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ht="15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ht="15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ht="15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ht="15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ht="15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ht="15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ht="15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ht="15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ht="15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ht="15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ht="15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ht="15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ht="15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ht="15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ht="15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ht="15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ht="15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ht="15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ht="15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ht="15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ht="15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ht="15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ht="15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ht="15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ht="15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ht="15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ht="15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ht="15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ht="15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ht="15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ht="15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ht="15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ht="15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ht="15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ht="15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ht="15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ht="15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ht="15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ht="15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ht="15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ht="15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ht="15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ht="15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ht="15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ht="15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ht="15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ht="15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ht="15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ht="15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ht="15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ht="15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ht="15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ht="15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ht="15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ht="15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ht="15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ht="15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ht="15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ht="15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ht="15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ht="15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ht="15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ht="15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ht="15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ht="15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ht="15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ht="15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ht="15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ht="15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ht="15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ht="15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ht="15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ht="15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ht="15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ht="15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ht="15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ht="15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ht="15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ht="15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ht="15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ht="15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ht="15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ht="15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ht="15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ht="15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ht="15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ht="15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ht="15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ht="15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ht="15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ht="15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ht="15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ht="15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ht="15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ht="15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ht="15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ht="15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ht="15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ht="15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ht="15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ht="15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ht="15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ht="15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ht="15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ht="15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ht="15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ht="15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ht="15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ht="15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ht="15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ht="15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ht="15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ht="15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ht="15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ht="15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ht="15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ht="15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ht="15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ht="15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ht="15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ht="15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ht="15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ht="15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ht="15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ht="15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ht="15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ht="15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ht="15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ht="15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ht="15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ht="15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ht="15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ht="15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ht="15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ht="15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ht="15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ht="15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ht="15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ht="15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ht="15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ht="15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ht="15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ht="15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ht="15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ht="15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ht="15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ht="15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ht="15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ht="15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ht="15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ht="15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ht="15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ht="15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ht="15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ht="15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ht="15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ht="15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ht="15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ht="15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ht="15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ht="15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ht="15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ht="15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ht="15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ht="15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ht="15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ht="15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ht="15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ht="15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ht="15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ht="15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ht="15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ht="15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ht="15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ht="15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ht="15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ht="15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ht="15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ht="15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ht="15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ht="15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ht="15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ht="15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ht="15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ht="15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ht="15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ht="15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ht="15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ht="15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ht="15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ht="15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ht="15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ht="15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ht="15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ht="15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ht="15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ht="15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ht="15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ht="15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ht="15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ht="15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ht="15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ht="15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ht="15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ht="15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ht="15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ht="15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ht="15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ht="15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ht="15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ht="15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ht="15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ht="15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ht="15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ht="15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ht="15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ht="15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ht="15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ht="15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ht="15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ht="15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ht="15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ht="15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ht="15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ht="15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ht="15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ht="15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ht="15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ht="15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ht="15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ht="15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ht="15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ht="15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ht="15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ht="15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ht="15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ht="15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ht="15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ht="15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ht="15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ht="15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ht="15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ht="15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ht="15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ht="15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ht="15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ht="15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ht="15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ht="15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ht="15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ht="15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ht="15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ht="15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ht="15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ht="15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ht="15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ht="15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ht="15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ht="15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ht="15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ht="15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ht="15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mergeCells count="1">
    <mergeCell ref="A20:B20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38.29"/>
    <col customWidth="1" min="3" max="26" width="10.71"/>
  </cols>
  <sheetData>
    <row r="1">
      <c r="A1" s="66" t="s">
        <v>210</v>
      </c>
      <c r="B1" s="67"/>
      <c r="C1" s="68"/>
    </row>
    <row r="2">
      <c r="A2" s="31"/>
      <c r="B2" s="31"/>
      <c r="C2" s="31"/>
    </row>
    <row r="3">
      <c r="A3" s="69" t="s">
        <v>34</v>
      </c>
      <c r="B3" s="67"/>
      <c r="C3" s="68"/>
    </row>
    <row r="4">
      <c r="A4" s="70" t="s">
        <v>189</v>
      </c>
      <c r="B4" s="70" t="s">
        <v>14</v>
      </c>
      <c r="C4" s="70" t="s">
        <v>211</v>
      </c>
    </row>
    <row r="5">
      <c r="A5" s="71"/>
      <c r="B5" s="72"/>
      <c r="C5" s="73"/>
      <c r="D5" s="15"/>
    </row>
    <row r="6">
      <c r="A6" s="71"/>
      <c r="B6" s="74"/>
      <c r="C6" s="75"/>
      <c r="D6" s="15"/>
    </row>
    <row r="7">
      <c r="C7" s="33">
        <f>SUM(C5:C6)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3:C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2" width="27.43"/>
    <col customWidth="1" min="3" max="3" width="10.0"/>
    <col customWidth="1" min="4" max="26" width="11.0"/>
  </cols>
  <sheetData>
    <row r="1">
      <c r="A1" s="66" t="s">
        <v>212</v>
      </c>
      <c r="B1" s="67"/>
      <c r="C1" s="68"/>
    </row>
    <row r="2">
      <c r="A2" s="31"/>
      <c r="B2" s="31"/>
      <c r="C2" s="31"/>
    </row>
    <row r="3">
      <c r="A3" s="69" t="s">
        <v>213</v>
      </c>
      <c r="B3" s="67"/>
      <c r="C3" s="68"/>
    </row>
    <row r="4">
      <c r="A4" s="70" t="s">
        <v>189</v>
      </c>
      <c r="B4" s="70" t="s">
        <v>14</v>
      </c>
      <c r="C4" s="70" t="s">
        <v>211</v>
      </c>
    </row>
    <row r="5">
      <c r="A5" s="71">
        <v>44926.0</v>
      </c>
      <c r="B5" s="72" t="s">
        <v>214</v>
      </c>
      <c r="C5" s="73">
        <v>1146628.0</v>
      </c>
    </row>
    <row r="6">
      <c r="A6" s="71"/>
      <c r="B6" s="72"/>
    </row>
    <row r="7">
      <c r="A7" s="69" t="s">
        <v>215</v>
      </c>
      <c r="B7" s="67"/>
      <c r="C7" s="68"/>
    </row>
    <row r="8">
      <c r="A8" s="70" t="s">
        <v>189</v>
      </c>
      <c r="B8" s="70" t="s">
        <v>14</v>
      </c>
      <c r="C8" s="70" t="s">
        <v>211</v>
      </c>
    </row>
    <row r="9">
      <c r="A9" s="71">
        <v>44926.0</v>
      </c>
      <c r="B9" s="72" t="s">
        <v>216</v>
      </c>
      <c r="C9" s="73">
        <v>470799.0</v>
      </c>
      <c r="E9" s="33"/>
    </row>
    <row r="11">
      <c r="A11" s="69" t="s">
        <v>217</v>
      </c>
      <c r="B11" s="67"/>
      <c r="C11" s="68"/>
    </row>
    <row r="12">
      <c r="A12" s="70" t="s">
        <v>189</v>
      </c>
      <c r="B12" s="70" t="s">
        <v>14</v>
      </c>
      <c r="C12" s="70" t="s">
        <v>211</v>
      </c>
    </row>
    <row r="13">
      <c r="A13" s="71">
        <v>44439.0</v>
      </c>
      <c r="B13" s="72" t="s">
        <v>218</v>
      </c>
      <c r="C13" s="73">
        <v>-9302.0</v>
      </c>
      <c r="D13" s="15" t="s">
        <v>219</v>
      </c>
    </row>
    <row r="15">
      <c r="A15" s="69" t="s">
        <v>220</v>
      </c>
      <c r="B15" s="67"/>
      <c r="C15" s="68"/>
    </row>
    <row r="16">
      <c r="A16" s="70" t="s">
        <v>189</v>
      </c>
      <c r="B16" s="70" t="s">
        <v>14</v>
      </c>
      <c r="C16" s="70" t="s">
        <v>211</v>
      </c>
    </row>
    <row r="17">
      <c r="A17" s="71">
        <v>44926.0</v>
      </c>
      <c r="B17" s="72" t="s">
        <v>221</v>
      </c>
      <c r="C17" s="73">
        <v>38489.0</v>
      </c>
    </row>
    <row r="20">
      <c r="A20" s="69" t="s">
        <v>58</v>
      </c>
      <c r="B20" s="67"/>
      <c r="C20" s="68"/>
    </row>
    <row r="21" ht="15.75" customHeight="1">
      <c r="A21" s="70" t="s">
        <v>189</v>
      </c>
      <c r="B21" s="70" t="s">
        <v>14</v>
      </c>
      <c r="C21" s="70" t="s">
        <v>211</v>
      </c>
    </row>
    <row r="22" ht="15.75" customHeight="1">
      <c r="A22" s="71"/>
      <c r="B22" s="72"/>
      <c r="C22" s="7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C1"/>
    <mergeCell ref="A3:C3"/>
    <mergeCell ref="A7:C7"/>
    <mergeCell ref="A11:C11"/>
    <mergeCell ref="A15:C15"/>
    <mergeCell ref="A20:C20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0"/>
    <col customWidth="1" min="2" max="2" width="45.86"/>
    <col customWidth="1" min="3" max="3" width="27.0"/>
    <col customWidth="1" min="4" max="4" width="44.86"/>
    <col customWidth="1" min="5" max="6" width="23.43"/>
    <col customWidth="1" min="7" max="7" width="10.14"/>
    <col customWidth="1" min="8" max="8" width="7.71"/>
    <col customWidth="1" min="9" max="9" width="10.14"/>
    <col customWidth="1" min="10" max="10" width="40.71"/>
  </cols>
  <sheetData>
    <row r="2">
      <c r="A2" s="76" t="s">
        <v>222</v>
      </c>
      <c r="B2" s="77" t="s">
        <v>223</v>
      </c>
    </row>
    <row r="3">
      <c r="A3" s="76" t="s">
        <v>224</v>
      </c>
      <c r="B3" s="77" t="s">
        <v>2</v>
      </c>
    </row>
    <row r="4">
      <c r="A4" s="76" t="s">
        <v>225</v>
      </c>
      <c r="B4" s="77" t="s">
        <v>42</v>
      </c>
    </row>
    <row r="5">
      <c r="A5" s="76" t="s">
        <v>226</v>
      </c>
      <c r="B5" s="77" t="s">
        <v>41</v>
      </c>
    </row>
    <row r="7">
      <c r="A7" s="78" t="s">
        <v>227</v>
      </c>
      <c r="B7" s="78" t="s">
        <v>228</v>
      </c>
      <c r="C7" s="78" t="s">
        <v>229</v>
      </c>
      <c r="D7" s="78" t="s">
        <v>230</v>
      </c>
      <c r="E7" s="78" t="s">
        <v>7</v>
      </c>
      <c r="F7" s="78" t="s">
        <v>231</v>
      </c>
      <c r="G7" s="78" t="s">
        <v>211</v>
      </c>
      <c r="H7" s="78" t="s">
        <v>232</v>
      </c>
      <c r="I7" s="78" t="s">
        <v>233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15.0" customHeight="1">
      <c r="A8" s="79">
        <v>5055.0</v>
      </c>
      <c r="B8" s="80" t="s">
        <v>234</v>
      </c>
      <c r="C8" s="80" t="s">
        <v>235</v>
      </c>
      <c r="D8" s="80" t="s">
        <v>236</v>
      </c>
      <c r="E8" s="81">
        <v>44880.0</v>
      </c>
      <c r="F8" s="81">
        <v>44910.0</v>
      </c>
      <c r="G8" s="82">
        <v>104176.0</v>
      </c>
      <c r="H8" s="82">
        <v>0.0</v>
      </c>
      <c r="I8" s="82">
        <v>104176.0</v>
      </c>
      <c r="J8" s="80" t="s">
        <v>237</v>
      </c>
    </row>
    <row r="9" ht="15.0" customHeight="1">
      <c r="A9" s="79">
        <v>35438.0</v>
      </c>
      <c r="B9" s="80" t="s">
        <v>234</v>
      </c>
      <c r="C9" s="80" t="s">
        <v>235</v>
      </c>
      <c r="D9" s="80" t="s">
        <v>236</v>
      </c>
      <c r="E9" s="81">
        <v>44910.0</v>
      </c>
      <c r="F9" s="81">
        <v>44941.0</v>
      </c>
      <c r="G9" s="82">
        <v>104794.0</v>
      </c>
      <c r="H9" s="82">
        <v>0.0</v>
      </c>
      <c r="I9" s="82">
        <v>104794.0</v>
      </c>
      <c r="J9" s="80" t="s">
        <v>237</v>
      </c>
    </row>
    <row r="10">
      <c r="F10" s="83" t="s">
        <v>111</v>
      </c>
      <c r="G10" s="84">
        <f>SUM(G8:G9)</f>
        <v>208970</v>
      </c>
      <c r="H10" s="84">
        <f>SUM(H8)</f>
        <v>0</v>
      </c>
      <c r="I10" s="84">
        <f>SUM(I8:I9)</f>
        <v>208970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8"/>
    <hyperlink r:id="rId2" ref="A9"/>
  </hyperlinks>
  <printOptions/>
  <pageMargins bottom="0.75" footer="0.0" header="0.0" left="0.7" right="0.7" top="0.75"/>
  <pageSetup orientation="landscape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29"/>
    <col customWidth="1" min="2" max="2" width="23.71"/>
    <col customWidth="1" min="3" max="3" width="19.57"/>
    <col customWidth="1" min="4" max="4" width="25.86"/>
    <col customWidth="1" min="5" max="5" width="13.57"/>
    <col customWidth="1" min="6" max="6" width="18.14"/>
    <col customWidth="1" min="7" max="9" width="11.43"/>
    <col customWidth="1" min="10" max="10" width="14.57"/>
  </cols>
  <sheetData>
    <row r="2">
      <c r="A2" s="76" t="s">
        <v>222</v>
      </c>
      <c r="B2" s="77" t="s">
        <v>223</v>
      </c>
    </row>
    <row r="3">
      <c r="A3" s="76" t="s">
        <v>224</v>
      </c>
      <c r="B3" s="77" t="s">
        <v>2</v>
      </c>
    </row>
    <row r="4">
      <c r="A4" s="76" t="s">
        <v>225</v>
      </c>
      <c r="B4" s="77" t="s">
        <v>44</v>
      </c>
    </row>
    <row r="5">
      <c r="A5" s="76" t="s">
        <v>226</v>
      </c>
      <c r="B5" s="77" t="s">
        <v>43</v>
      </c>
    </row>
    <row r="7">
      <c r="A7" s="25"/>
    </row>
    <row r="8">
      <c r="A8" s="85" t="s">
        <v>238</v>
      </c>
      <c r="B8" s="85" t="s">
        <v>239</v>
      </c>
      <c r="C8" s="85" t="s">
        <v>240</v>
      </c>
      <c r="D8" s="85" t="s">
        <v>225</v>
      </c>
      <c r="E8" s="85" t="s">
        <v>241</v>
      </c>
      <c r="F8" s="85" t="s">
        <v>242</v>
      </c>
      <c r="G8" s="86" t="s">
        <v>211</v>
      </c>
      <c r="H8" s="86" t="s">
        <v>243</v>
      </c>
      <c r="I8" s="86" t="s">
        <v>233</v>
      </c>
      <c r="J8" s="85" t="s">
        <v>244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>
      <c r="A9" s="79">
        <v>54452.0</v>
      </c>
      <c r="B9" s="80" t="s">
        <v>245</v>
      </c>
      <c r="C9" s="80" t="s">
        <v>246</v>
      </c>
      <c r="D9" s="80" t="s">
        <v>247</v>
      </c>
      <c r="E9" s="81">
        <v>44914.0</v>
      </c>
      <c r="F9" s="81">
        <v>44914.0</v>
      </c>
      <c r="G9" s="82">
        <v>5000.0</v>
      </c>
      <c r="H9" s="82">
        <v>0.0</v>
      </c>
      <c r="I9" s="82">
        <v>5000.0</v>
      </c>
      <c r="J9" s="80" t="s">
        <v>237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>
      <c r="A10" s="79"/>
      <c r="B10" s="80"/>
      <c r="C10" s="80"/>
      <c r="D10" s="80"/>
      <c r="E10" s="81"/>
      <c r="F10" s="81"/>
      <c r="G10" s="82"/>
      <c r="H10" s="82"/>
      <c r="I10" s="82"/>
      <c r="J10" s="80"/>
    </row>
    <row r="11" ht="15.0" customHeight="1">
      <c r="F11" s="83" t="s">
        <v>111</v>
      </c>
      <c r="G11" s="84">
        <f>SUM(G9:G10)</f>
        <v>5000</v>
      </c>
      <c r="H11" s="84">
        <f>SUM(H10)</f>
        <v>0</v>
      </c>
      <c r="I11" s="84">
        <f>SUM(I9:I10)</f>
        <v>5000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9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2021-04-12T22:11:00Z</dcterms:created>
  <dc:creator>Unknown Creator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2ED393DDF2284DB68614C4259639DF51</vt:lpwstr>
  </property>
  <property fmtid="{D5CDD505-2E9C-101B-9397-08002B2CF9AE}" pid="3" name="KSOProductBuildVer">
    <vt:lpwstr>1033-11.2.0.10463</vt:lpwstr>
  </property>
</Properties>
</file>