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C:\Users\PedroEspinoza\Documents\Empresas\Empresas Actuales\Observatorio Fiscal\2021\12_Diciembre_2021\"/>
    </mc:Choice>
  </mc:AlternateContent>
  <xr:revisionPtr revIDLastSave="0" documentId="8_{9E54820A-E69F-4FA0-B5C6-EF94FF6362FC}" xr6:coauthVersionLast="47" xr6:coauthVersionMax="47" xr10:uidLastSave="{00000000-0000-0000-0000-000000000000}"/>
  <bookViews>
    <workbookView xWindow="-120" yWindow="-120" windowWidth="20730" windowHeight="11160" tabRatio="863" xr2:uid="{00000000-000D-0000-FFFF-FFFF00000000}"/>
  </bookViews>
  <sheets>
    <sheet name="Portada" sheetId="14" r:id="rId1"/>
    <sheet name="Balance" sheetId="3" r:id="rId2"/>
    <sheet name="Estado de Sitación" sheetId="28" r:id="rId3"/>
    <sheet name="EERR Clasificado" sheetId="29" r:id="rId4"/>
    <sheet name="EERR" sheetId="4" r:id="rId5"/>
    <sheet name="Fondos Fijo" sheetId="47" state="hidden" r:id="rId6"/>
    <sheet name="Banco Bice" sheetId="5" r:id="rId7"/>
    <sheet name="Clientes" sheetId="46" r:id="rId8"/>
    <sheet name="Fondos por rendir" sheetId="15" state="hidden" r:id="rId9"/>
    <sheet name="Ant Proveedores" sheetId="31" state="hidden" r:id="rId10"/>
    <sheet name="Ant Trabajadores" sheetId="51" state="hidden" r:id="rId11"/>
    <sheet name="PPM" sheetId="42" r:id="rId12"/>
    <sheet name="Impuesto por Recuperar" sheetId="50" r:id="rId13"/>
    <sheet name="Equipos Computacionales" sheetId="33" r:id="rId14"/>
    <sheet name="Proveedores" sheetId="36" r:id="rId15"/>
    <sheet name="Cuentas por Pagar" sheetId="16" r:id="rId16"/>
    <sheet name="Rendiciones por Pagar" sheetId="30" state="hidden" r:id="rId17"/>
    <sheet name="Honorarios por Pagar" sheetId="19" r:id="rId18"/>
    <sheet name="CXP EERR" sheetId="13" r:id="rId19"/>
    <sheet name="Impto por pagar" sheetId="43" r:id="rId20"/>
    <sheet name="Impuesto Único" sheetId="20" state="hidden" r:id="rId21"/>
    <sheet name="Ret. 2° Cat" sheetId="18" state="hidden" r:id="rId22"/>
    <sheet name="Provision de Vacaciones" sheetId="21" r:id="rId23"/>
    <sheet name="Patrimonio" sheetId="7" r:id="rId24"/>
    <sheet name="Ingresos Varios" sheetId="38" r:id="rId25"/>
    <sheet name="Ingresos por Servicios" sheetId="40" r:id="rId26"/>
    <sheet name="Ingresos por Donaciones" sheetId="8" r:id="rId27"/>
    <sheet name="Sueldo Base" sheetId="22" r:id="rId28"/>
    <sheet name="Bonos" sheetId="48" r:id="rId29"/>
    <sheet name="Movilizacion" sheetId="23" r:id="rId30"/>
    <sheet name="Colacion" sheetId="24" r:id="rId31"/>
    <sheet name="Vacaciones" sheetId="25" r:id="rId32"/>
    <sheet name="Aportes Empleador" sheetId="26" r:id="rId33"/>
    <sheet name="Gastos de Administracion" sheetId="9" r:id="rId34"/>
    <sheet name="Gastos Comunes" sheetId="37" r:id="rId35"/>
    <sheet name="Asesorias y Honorarios" sheetId="41" r:id="rId36"/>
    <sheet name="Arriendo " sheetId="27" r:id="rId37"/>
    <sheet name="Patentes y Marcas" sheetId="39" state="hidden" r:id="rId38"/>
    <sheet name="Depreciacion Activo Fijo" sheetId="35" r:id="rId39"/>
    <sheet name="Depreciacion Activo Fijo (2)" sheetId="56" state="hidden" r:id="rId40"/>
    <sheet name="Comisiones Bancarias" sheetId="44" r:id="rId41"/>
    <sheet name="Multas Fiscales" sheetId="17" state="hidden" r:id="rId42"/>
    <sheet name="Corrección Monetaria Activos" sheetId="45" r:id="rId43"/>
    <sheet name="Impuesto Renta" sheetId="57" r:id="rId44"/>
    <sheet name="Libro Mayor" sheetId="32" state="hidden" r:id="rId45"/>
    <sheet name="Pivot" sheetId="2" state="hidden" r:id="rId46"/>
  </sheets>
  <definedNames>
    <definedName name="_xlnm._FilterDatabase" localSheetId="26" hidden="1">'Ingresos por Donaciones'!$B$13:$D$14</definedName>
    <definedName name="_xlnm.Print_Area" localSheetId="9">'Ant Proveedores'!$A$1:$D$19</definedName>
    <definedName name="_xlnm.Print_Area" localSheetId="10">'Ant Trabajadores'!$A$1:$D$20</definedName>
    <definedName name="_xlnm.Print_Area" localSheetId="32">'Aportes Empleador'!$A$1:$D$28</definedName>
    <definedName name="_xlnm.Print_Area" localSheetId="36">'Arriendo '!$A$1:$D$27</definedName>
    <definedName name="_xlnm.Print_Area" localSheetId="35">'Asesorias y Honorarios'!$A$1:$D$64</definedName>
    <definedName name="_xlnm.Print_Area" localSheetId="6">'Banco Bice'!$A$1:$H$20</definedName>
    <definedName name="_xlnm.Print_Area" localSheetId="28">Bonos!$A$1:$D$19</definedName>
    <definedName name="_xlnm.Print_Area" localSheetId="7">Clientes!$A$1:$D$19</definedName>
    <definedName name="_xlnm.Print_Area" localSheetId="30">Colacion!$A$1:$D$28</definedName>
    <definedName name="_xlnm.Print_Area" localSheetId="40">'Comisiones Bancarias'!$A$1:$D$18</definedName>
    <definedName name="_xlnm.Print_Area" localSheetId="42">'Corrección Monetaria Activos'!$A$1:$D$17</definedName>
    <definedName name="_xlnm.Print_Area" localSheetId="15">'Cuentas por Pagar'!$A$1:$D$22</definedName>
    <definedName name="_xlnm.Print_Area" localSheetId="18">'CXP EERR'!$A$1:$D$18</definedName>
    <definedName name="_xlnm.Print_Area" localSheetId="38">'Depreciacion Activo Fijo'!$A$1:$D$20</definedName>
    <definedName name="_xlnm.Print_Area" localSheetId="39">'Depreciacion Activo Fijo (2)'!$A$1:$D$20</definedName>
    <definedName name="_xlnm.Print_Area" localSheetId="3">'EERR Clasificado'!$A$1:$D$33</definedName>
    <definedName name="_xlnm.Print_Area" localSheetId="13">'Equipos Computacionales'!$A$1:$T$23</definedName>
    <definedName name="_xlnm.Print_Area" localSheetId="2">'Estado de Sitación'!$A$1:$E$27</definedName>
    <definedName name="_xlnm.Print_Area" localSheetId="5">'Fondos Fijo'!$A$1:$D$19</definedName>
    <definedName name="_xlnm.Print_Area" localSheetId="8">'Fondos por rendir'!$A$1:$D$21</definedName>
    <definedName name="_xlnm.Print_Area" localSheetId="34">'Gastos Comunes'!$A$1:$D$27</definedName>
    <definedName name="_xlnm.Print_Area" localSheetId="33">'Gastos de Administracion'!$A$1:$D$55</definedName>
    <definedName name="_xlnm.Print_Area" localSheetId="17">'Honorarios por Pagar'!$A$1:$D$18</definedName>
    <definedName name="_xlnm.Print_Area" localSheetId="19">'Impto por pagar'!$A$1:$D$20</definedName>
    <definedName name="_xlnm.Print_Area" localSheetId="12">'Impuesto por Recuperar'!$A$1:$G$21</definedName>
    <definedName name="_xlnm.Print_Area" localSheetId="43">'Impuesto Renta'!$A$1:$D$18</definedName>
    <definedName name="_xlnm.Print_Area" localSheetId="20">'Impuesto Único'!$A$1:$D$19</definedName>
    <definedName name="_xlnm.Print_Area" localSheetId="26">'Ingresos por Donaciones'!$A$1:$D$26</definedName>
    <definedName name="_xlnm.Print_Area" localSheetId="25">'Ingresos por Servicios'!$A$1:$D$22</definedName>
    <definedName name="_xlnm.Print_Area" localSheetId="24">'Ingresos Varios'!$A$1:$D$21</definedName>
    <definedName name="_xlnm.Print_Area" localSheetId="29">Movilizacion!$A$1:$D$28</definedName>
    <definedName name="_xlnm.Print_Area" localSheetId="41">'Multas Fiscales'!$A$1:$D$17</definedName>
    <definedName name="_xlnm.Print_Area" localSheetId="37">'Patentes y Marcas'!$A$1:$D$18</definedName>
    <definedName name="_xlnm.Print_Area" localSheetId="23">Patrimonio!$A$1:$G$20</definedName>
    <definedName name="_xlnm.Print_Area" localSheetId="0">Portada!$A$1:$E$30</definedName>
    <definedName name="_xlnm.Print_Area" localSheetId="11">PPM!$A$1:$G$22</definedName>
    <definedName name="_xlnm.Print_Area" localSheetId="14">Proveedores!$A$1:$D$20</definedName>
    <definedName name="_xlnm.Print_Area" localSheetId="22">'Provision de Vacaciones'!$A$1:$D$19</definedName>
    <definedName name="_xlnm.Print_Area" localSheetId="16">'Rendiciones por Pagar'!$A$1:$D$20</definedName>
    <definedName name="_xlnm.Print_Area" localSheetId="21">'Ret. 2° Cat'!$A$1:$D$19</definedName>
    <definedName name="_xlnm.Print_Area" localSheetId="27">'Sueldo Base'!$A$1:$D$27</definedName>
    <definedName name="_xlnm.Print_Area" localSheetId="31">Vacaciones!$A$1:$D$17</definedName>
  </definedNames>
  <calcPr calcId="191029"/>
  <pivotCaches>
    <pivotCache cacheId="0" r:id="rId47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35" l="1"/>
  <c r="B30" i="29"/>
  <c r="E14" i="28"/>
  <c r="E13" i="28"/>
  <c r="E11" i="28"/>
  <c r="N30" i="4"/>
  <c r="O29" i="4"/>
  <c r="D20" i="57"/>
  <c r="D18" i="57"/>
  <c r="K62" i="3"/>
  <c r="L62" i="3" s="1"/>
  <c r="K33" i="3"/>
  <c r="L33" i="3" s="1"/>
  <c r="K32" i="3"/>
  <c r="L32" i="3" s="1"/>
  <c r="K31" i="3"/>
  <c r="L31" i="3" s="1"/>
  <c r="F18" i="42"/>
  <c r="G18" i="42" s="1"/>
  <c r="D21" i="57" l="1"/>
  <c r="D19" i="36"/>
  <c r="F17" i="42"/>
  <c r="G17" i="42" s="1"/>
  <c r="L64" i="3"/>
  <c r="O25" i="4"/>
  <c r="K22" i="3"/>
  <c r="L22" i="3" s="1"/>
  <c r="K21" i="3"/>
  <c r="L21" i="3" s="1"/>
  <c r="K20" i="3"/>
  <c r="L20" i="3" s="1"/>
  <c r="K19" i="3"/>
  <c r="L19" i="3" s="1"/>
  <c r="K59" i="3" l="1"/>
  <c r="L59" i="3" s="1"/>
  <c r="K60" i="3"/>
  <c r="L60" i="3" s="1"/>
  <c r="K61" i="3"/>
  <c r="L61" i="3" s="1"/>
  <c r="D19" i="56"/>
  <c r="F17" i="7"/>
  <c r="D22" i="56" l="1"/>
  <c r="D23" i="56" s="1"/>
  <c r="K11" i="3"/>
  <c r="L11" i="3" s="1"/>
  <c r="H22" i="5" s="1"/>
  <c r="K12" i="3"/>
  <c r="L12" i="3" s="1"/>
  <c r="K13" i="3"/>
  <c r="L13" i="3" s="1"/>
  <c r="K14" i="3"/>
  <c r="L14" i="3" s="1"/>
  <c r="K15" i="3"/>
  <c r="L15" i="3" s="1"/>
  <c r="K16" i="3"/>
  <c r="L16" i="3" s="1"/>
  <c r="K17" i="3"/>
  <c r="L17" i="3" s="1"/>
  <c r="K18" i="3"/>
  <c r="L18" i="3" s="1"/>
  <c r="K23" i="3"/>
  <c r="L23" i="3" s="1"/>
  <c r="K24" i="3"/>
  <c r="L24" i="3" s="1"/>
  <c r="K25" i="3"/>
  <c r="L25" i="3" s="1"/>
  <c r="K26" i="3"/>
  <c r="L26" i="3" s="1"/>
  <c r="K27" i="3"/>
  <c r="L27" i="3" s="1"/>
  <c r="K28" i="3"/>
  <c r="L28" i="3" s="1"/>
  <c r="K29" i="3"/>
  <c r="L29" i="3" s="1"/>
  <c r="K30" i="3"/>
  <c r="L30" i="3" s="1"/>
  <c r="K34" i="3"/>
  <c r="L34" i="3" s="1"/>
  <c r="K35" i="3"/>
  <c r="L35" i="3" s="1"/>
  <c r="K36" i="3"/>
  <c r="L36" i="3" s="1"/>
  <c r="K37" i="3"/>
  <c r="L37" i="3" s="1"/>
  <c r="K38" i="3"/>
  <c r="L38" i="3" s="1"/>
  <c r="K39" i="3"/>
  <c r="L39" i="3" s="1"/>
  <c r="K40" i="3"/>
  <c r="L40" i="3" s="1"/>
  <c r="K41" i="3"/>
  <c r="L41" i="3" s="1"/>
  <c r="K42" i="3"/>
  <c r="L42" i="3" s="1"/>
  <c r="K43" i="3"/>
  <c r="L43" i="3" s="1"/>
  <c r="K44" i="3"/>
  <c r="L44" i="3" s="1"/>
  <c r="K45" i="3"/>
  <c r="L45" i="3" s="1"/>
  <c r="K46" i="3"/>
  <c r="L46" i="3" s="1"/>
  <c r="K47" i="3"/>
  <c r="L47" i="3" s="1"/>
  <c r="K48" i="3"/>
  <c r="L48" i="3" s="1"/>
  <c r="K49" i="3"/>
  <c r="L49" i="3" s="1"/>
  <c r="K50" i="3"/>
  <c r="L50" i="3" s="1"/>
  <c r="K51" i="3"/>
  <c r="L51" i="3" s="1"/>
  <c r="K52" i="3"/>
  <c r="L52" i="3" s="1"/>
  <c r="K53" i="3"/>
  <c r="L53" i="3" s="1"/>
  <c r="K54" i="3"/>
  <c r="L54" i="3" s="1"/>
  <c r="K55" i="3"/>
  <c r="L55" i="3" s="1"/>
  <c r="K56" i="3"/>
  <c r="L56" i="3" s="1"/>
  <c r="K57" i="3"/>
  <c r="L57" i="3" s="1"/>
  <c r="K58" i="3"/>
  <c r="L58" i="3" s="1"/>
  <c r="D22" i="35" s="1"/>
  <c r="B20" i="28" l="1"/>
  <c r="D55" i="9"/>
  <c r="F16" i="42"/>
  <c r="G16" i="42" s="1"/>
  <c r="D21" i="16" l="1"/>
  <c r="D19" i="17" l="1"/>
  <c r="D18" i="39"/>
  <c r="D19" i="51"/>
  <c r="D22" i="47"/>
  <c r="F15" i="50"/>
  <c r="G15" i="50" s="1"/>
  <c r="G20" i="50" s="1"/>
  <c r="F15" i="42"/>
  <c r="G15" i="42" s="1"/>
  <c r="D19" i="45"/>
  <c r="G23" i="50" l="1"/>
  <c r="G24" i="50" s="1"/>
  <c r="D14" i="37"/>
  <c r="D19" i="48"/>
  <c r="D17" i="19" l="1"/>
  <c r="D19" i="30"/>
  <c r="C24" i="4"/>
  <c r="C30" i="4" s="1"/>
  <c r="O14" i="4"/>
  <c r="D21" i="40"/>
  <c r="G21" i="42"/>
  <c r="H19" i="5"/>
  <c r="D17" i="45"/>
  <c r="B18" i="46"/>
  <c r="B20" i="15" s="1"/>
  <c r="C19" i="56" s="1"/>
  <c r="D18" i="46"/>
  <c r="D18" i="47"/>
  <c r="B20" i="50" l="1"/>
  <c r="B19" i="51"/>
  <c r="D24" i="38"/>
  <c r="E12" i="28"/>
  <c r="E20" i="28"/>
  <c r="B11" i="28"/>
  <c r="D23" i="47"/>
  <c r="D17" i="13"/>
  <c r="Q21" i="33" l="1"/>
  <c r="Q20" i="33"/>
  <c r="Q19" i="33"/>
  <c r="Q18" i="33"/>
  <c r="R18" i="33" s="1"/>
  <c r="S18" i="33" s="1"/>
  <c r="Q17" i="33"/>
  <c r="R21" i="33"/>
  <c r="S21" i="33" s="1"/>
  <c r="R20" i="33"/>
  <c r="S20" i="33" s="1"/>
  <c r="R19" i="33"/>
  <c r="S19" i="33" s="1"/>
  <c r="R17" i="33"/>
  <c r="S17" i="33" s="1"/>
  <c r="K21" i="33" l="1"/>
  <c r="K20" i="33"/>
  <c r="K19" i="33"/>
  <c r="K18" i="33"/>
  <c r="K17" i="33"/>
  <c r="K16" i="33"/>
  <c r="Q16" i="33"/>
  <c r="R16" i="33" s="1"/>
  <c r="S16" i="33" s="1"/>
  <c r="S22" i="33" s="1"/>
  <c r="S25" i="33" s="1"/>
  <c r="D21" i="42"/>
  <c r="E21" i="28"/>
  <c r="O28" i="4" l="1"/>
  <c r="O27" i="4"/>
  <c r="O26" i="4"/>
  <c r="O24" i="4"/>
  <c r="B23" i="29" s="1"/>
  <c r="O23" i="4"/>
  <c r="O22" i="4"/>
  <c r="O20" i="4"/>
  <c r="O21" i="4"/>
  <c r="O19" i="4"/>
  <c r="O18" i="4"/>
  <c r="O17" i="4"/>
  <c r="O16" i="4"/>
  <c r="O15" i="4"/>
  <c r="O13" i="4"/>
  <c r="O12" i="4"/>
  <c r="O10" i="4"/>
  <c r="D27" i="37"/>
  <c r="D25" i="8"/>
  <c r="B13" i="29" l="1"/>
  <c r="B20" i="29"/>
  <c r="B19" i="29"/>
  <c r="F21" i="42" l="1"/>
  <c r="M30" i="4"/>
  <c r="L30" i="4"/>
  <c r="K30" i="4"/>
  <c r="J30" i="4"/>
  <c r="I30" i="4"/>
  <c r="H30" i="4"/>
  <c r="G30" i="4"/>
  <c r="F30" i="4"/>
  <c r="E30" i="4"/>
  <c r="D30" i="4"/>
  <c r="D19" i="7" l="1"/>
  <c r="D29" i="27" l="1"/>
  <c r="G14" i="7"/>
  <c r="F15" i="7"/>
  <c r="E15" i="7"/>
  <c r="D24" i="40" l="1"/>
  <c r="D57" i="9"/>
  <c r="G15" i="7"/>
  <c r="E19" i="7"/>
  <c r="D28" i="8"/>
  <c r="D30" i="24"/>
  <c r="D19" i="25"/>
  <c r="H21" i="33"/>
  <c r="H16" i="33"/>
  <c r="E16" i="33"/>
  <c r="D66" i="41" l="1"/>
  <c r="D29" i="37"/>
  <c r="D30" i="26"/>
  <c r="D23" i="51"/>
  <c r="D24" i="51" s="1"/>
  <c r="E19" i="28" l="1"/>
  <c r="B13" i="28"/>
  <c r="D22" i="31"/>
  <c r="B12" i="28"/>
  <c r="D29" i="22"/>
  <c r="D21" i="48"/>
  <c r="D22" i="48" s="1"/>
  <c r="D30" i="23"/>
  <c r="Q22" i="33"/>
  <c r="P22" i="33"/>
  <c r="O22" i="33"/>
  <c r="D23" i="31" l="1"/>
  <c r="D18" i="44"/>
  <c r="D63" i="41"/>
  <c r="B26" i="29" l="1"/>
  <c r="E23" i="28" l="1"/>
  <c r="M21" i="33" l="1"/>
  <c r="N21" i="33" s="1"/>
  <c r="J22" i="33"/>
  <c r="K22" i="33"/>
  <c r="I22" i="33"/>
  <c r="E21" i="33"/>
  <c r="T21" i="33" l="1"/>
  <c r="O11" i="4"/>
  <c r="B25" i="29"/>
  <c r="B14" i="29" l="1"/>
  <c r="O30" i="4"/>
  <c r="O31" i="4" s="1"/>
  <c r="D20" i="45"/>
  <c r="D27" i="27" l="1"/>
  <c r="D20" i="44" l="1"/>
  <c r="D22" i="30" l="1"/>
  <c r="D23" i="30" s="1"/>
  <c r="D30" i="27" l="1"/>
  <c r="D21" i="46"/>
  <c r="D22" i="46" s="1"/>
  <c r="D20" i="19"/>
  <c r="D21" i="19" s="1"/>
  <c r="D20" i="13"/>
  <c r="D21" i="21" l="1"/>
  <c r="D21" i="18"/>
  <c r="D22" i="18" s="1"/>
  <c r="D22" i="43"/>
  <c r="D21" i="20"/>
  <c r="G24" i="42"/>
  <c r="G25" i="42" s="1"/>
  <c r="D22" i="36"/>
  <c r="D24" i="15"/>
  <c r="D24" i="16"/>
  <c r="H20" i="33" l="1"/>
  <c r="H19" i="33"/>
  <c r="H18" i="33"/>
  <c r="H17" i="33"/>
  <c r="D21" i="44" l="1"/>
  <c r="D58" i="9"/>
  <c r="D18" i="18"/>
  <c r="D19" i="43"/>
  <c r="D23" i="43" s="1"/>
  <c r="B21" i="42"/>
  <c r="B24" i="29" l="1"/>
  <c r="D67" i="41"/>
  <c r="D25" i="40" l="1"/>
  <c r="M20" i="33"/>
  <c r="E20" i="33"/>
  <c r="N20" i="33" l="1"/>
  <c r="T20" i="33" l="1"/>
  <c r="M19" i="33"/>
  <c r="N19" i="33" s="1"/>
  <c r="E19" i="33"/>
  <c r="M18" i="33"/>
  <c r="N18" i="33" s="1"/>
  <c r="E18" i="33"/>
  <c r="M17" i="33"/>
  <c r="N17" i="33" s="1"/>
  <c r="E17" i="33"/>
  <c r="M16" i="33"/>
  <c r="N16" i="33" s="1"/>
  <c r="T16" i="33" l="1"/>
  <c r="N22" i="33"/>
  <c r="M22" i="33"/>
  <c r="T18" i="33"/>
  <c r="T17" i="33"/>
  <c r="T19" i="33" l="1"/>
  <c r="R22" i="33" l="1"/>
  <c r="T22" i="33"/>
  <c r="T25" i="33" s="1"/>
  <c r="D28" i="26" l="1"/>
  <c r="D31" i="26" s="1"/>
  <c r="D28" i="24"/>
  <c r="D31" i="24" s="1"/>
  <c r="D28" i="23"/>
  <c r="D31" i="23" s="1"/>
  <c r="E16" i="28" l="1"/>
  <c r="E25" i="28" s="1"/>
  <c r="D16" i="39" l="1"/>
  <c r="D19" i="39" s="1"/>
  <c r="D18" i="31"/>
  <c r="B22" i="29"/>
  <c r="M567" i="32" l="1"/>
  <c r="C567" i="32"/>
  <c r="M566" i="32"/>
  <c r="C566" i="32"/>
  <c r="M565" i="32"/>
  <c r="C565" i="32"/>
  <c r="M564" i="32"/>
  <c r="C564" i="32"/>
  <c r="M563" i="32"/>
  <c r="C563" i="32"/>
  <c r="M562" i="32"/>
  <c r="C562" i="32"/>
  <c r="M561" i="32"/>
  <c r="C561" i="32"/>
  <c r="D20" i="38" l="1"/>
  <c r="D25" i="38" s="1"/>
  <c r="D30" i="37"/>
  <c r="D23" i="36" l="1"/>
  <c r="B19" i="36"/>
  <c r="D19" i="35" l="1"/>
  <c r="D23" i="35" s="1"/>
  <c r="C19" i="35"/>
  <c r="C18" i="44" s="1"/>
  <c r="C17" i="17" s="1"/>
  <c r="C17" i="45" l="1"/>
  <c r="C18" i="57"/>
  <c r="B22" i="28"/>
  <c r="B23" i="33" l="1"/>
  <c r="D25" i="16" l="1"/>
  <c r="D27" i="22" l="1"/>
  <c r="D30" i="22" s="1"/>
  <c r="B18" i="31"/>
  <c r="B19" i="30" l="1"/>
  <c r="B16" i="28" l="1"/>
  <c r="D17" i="25"/>
  <c r="D20" i="25" s="1"/>
  <c r="D18" i="21"/>
  <c r="D22" i="21" s="1"/>
  <c r="D18" i="20"/>
  <c r="D22" i="20" s="1"/>
  <c r="B17" i="19"/>
  <c r="B21" i="29"/>
  <c r="B25" i="28" l="1"/>
  <c r="E28" i="28" s="1"/>
  <c r="B21" i="16"/>
  <c r="B17" i="13" s="1"/>
  <c r="B19" i="43" s="1"/>
  <c r="B28" i="29" l="1"/>
  <c r="B18" i="21"/>
  <c r="B18" i="20"/>
  <c r="B18" i="18"/>
  <c r="C19" i="7" s="1"/>
  <c r="C19" i="48" s="1"/>
  <c r="C28" i="23" l="1"/>
  <c r="C28" i="26"/>
  <c r="C20" i="38"/>
  <c r="C21" i="40"/>
  <c r="C25" i="8"/>
  <c r="C28" i="24"/>
  <c r="C27" i="22"/>
  <c r="C17" i="25"/>
  <c r="D17" i="17"/>
  <c r="D20" i="17" s="1"/>
  <c r="C16" i="39" l="1"/>
  <c r="C63" i="41"/>
  <c r="C27" i="37"/>
  <c r="C55" i="9"/>
  <c r="D20" i="15" l="1"/>
  <c r="D25" i="15" s="1"/>
  <c r="D21" i="13" l="1"/>
  <c r="G18" i="7" l="1"/>
  <c r="H23" i="5"/>
  <c r="D29" i="8" l="1"/>
  <c r="B16" i="29" l="1"/>
  <c r="B32" i="29" l="1"/>
  <c r="B35" i="29" s="1"/>
  <c r="F19" i="7"/>
  <c r="G17" i="7" l="1"/>
  <c r="G19" i="7" l="1"/>
  <c r="H19" i="7" s="1"/>
</calcChain>
</file>

<file path=xl/sharedStrings.xml><?xml version="1.0" encoding="utf-8"?>
<sst xmlns="http://schemas.openxmlformats.org/spreadsheetml/2006/main" count="5141" uniqueCount="689">
  <si>
    <t>Fecha</t>
  </si>
  <si>
    <t>Monto</t>
  </si>
  <si>
    <t>Banco Bice</t>
  </si>
  <si>
    <t>Cuentas por pagar</t>
  </si>
  <si>
    <t>Retencion 10% Segunda Categoria</t>
  </si>
  <si>
    <t>Capital Suscrito Y Pagado</t>
  </si>
  <si>
    <t>Etiquetas de fila</t>
  </si>
  <si>
    <t>1101208 Banco Bice</t>
  </si>
  <si>
    <t>1104401 Fondos por Rendir</t>
  </si>
  <si>
    <t>2102101 Proveedores Nacionales</t>
  </si>
  <si>
    <t>2102107 Cuentas por pagar</t>
  </si>
  <si>
    <t>2102401 Honorarios Por Pagar</t>
  </si>
  <si>
    <t>2107103 Retencion 10% Segunda Categoria</t>
  </si>
  <si>
    <t>3101101 Capital Suscrito Y Pagado</t>
  </si>
  <si>
    <t>3101401 Perdidas Acumuladas</t>
  </si>
  <si>
    <t>Total general</t>
  </si>
  <si>
    <t>Etiquetas de columna</t>
  </si>
  <si>
    <t>Suma de Monto</t>
  </si>
  <si>
    <t>Nombre:</t>
  </si>
  <si>
    <t>Rut:</t>
  </si>
  <si>
    <t>65.059.401-0</t>
  </si>
  <si>
    <t>Dirección</t>
  </si>
  <si>
    <t>Representante Legal:</t>
  </si>
  <si>
    <t>Giro Comercial:</t>
  </si>
  <si>
    <t>Cuenta</t>
  </si>
  <si>
    <t>INVENTARIO</t>
  </si>
  <si>
    <t>RESULTADO</t>
  </si>
  <si>
    <t>ACTIVO</t>
  </si>
  <si>
    <t>PASIVO</t>
  </si>
  <si>
    <t>PERDIDAS</t>
  </si>
  <si>
    <t>GANANCIAS</t>
  </si>
  <si>
    <t>CUENTA</t>
  </si>
  <si>
    <t>NOMBRE CUENTA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</si>
  <si>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</si>
  <si>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</si>
  <si>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</si>
  <si>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</si>
  <si>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</si>
  <si>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</si>
  <si>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</si>
  <si>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</si>
  <si>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</si>
  <si>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</si>
  <si>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</si>
  <si>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</si>
  <si>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Acumulado</t>
  </si>
  <si>
    <t>Nombre</t>
  </si>
  <si>
    <t>CONCILIACION BANCARIA</t>
  </si>
  <si>
    <t>SALDO SEGÚN CARTOLA</t>
  </si>
  <si>
    <t>$</t>
  </si>
  <si>
    <t>SALDO SEGÚN CONTABILIDAD</t>
  </si>
  <si>
    <t>Patrimonio</t>
  </si>
  <si>
    <t>3101101 / 3101401</t>
  </si>
  <si>
    <t>Concepto</t>
  </si>
  <si>
    <t>Capital</t>
  </si>
  <si>
    <t>Res. Acum.</t>
  </si>
  <si>
    <t>Res. Ejercicio</t>
  </si>
  <si>
    <t>Total</t>
  </si>
  <si>
    <t>Saldo inicial</t>
  </si>
  <si>
    <t>Traspaso resultado año anterior</t>
  </si>
  <si>
    <t>Resultado del Ejercicio</t>
  </si>
  <si>
    <t>Ingreso por Donaciones</t>
  </si>
  <si>
    <t>Ingresos por Donaciones</t>
  </si>
  <si>
    <t>Cuenta por pagar Empresa Relacionada</t>
  </si>
  <si>
    <t>Detalle</t>
  </si>
  <si>
    <t>Préstamo Socio Jeannete Von Wolfersdoff</t>
  </si>
  <si>
    <t>Jeannette Von Wolfersdorff</t>
  </si>
  <si>
    <t>Fundación</t>
  </si>
  <si>
    <t>ESTADOS FINANCIEROS</t>
  </si>
  <si>
    <t xml:space="preserve">Banco Bice               </t>
  </si>
  <si>
    <t xml:space="preserve">Fondos por Rendir        </t>
  </si>
  <si>
    <t xml:space="preserve">Proveedores Nacionales   </t>
  </si>
  <si>
    <t xml:space="preserve">Cuentas por pagar        </t>
  </si>
  <si>
    <t xml:space="preserve">Gastos de Administracion </t>
  </si>
  <si>
    <t xml:space="preserve">Multas Tributarias       </t>
  </si>
  <si>
    <t>SALDOS</t>
  </si>
  <si>
    <t>BALANCE</t>
  </si>
  <si>
    <t>Cuentas por Pagar Empresa</t>
  </si>
  <si>
    <t xml:space="preserve">Perdidas Acumuladas      </t>
  </si>
  <si>
    <t>Observatorio Fiscal</t>
  </si>
  <si>
    <t>Multas Fiscales</t>
  </si>
  <si>
    <t xml:space="preserve">Remuneraciones por Pagar </t>
  </si>
  <si>
    <t>Impuesto Unico A Los Trab</t>
  </si>
  <si>
    <t xml:space="preserve">A.F.P. por pagar         </t>
  </si>
  <si>
    <t xml:space="preserve">Isapre por pagar         </t>
  </si>
  <si>
    <t xml:space="preserve">Mutual por pagar         </t>
  </si>
  <si>
    <t xml:space="preserve">Provisión de Vacaciones  </t>
  </si>
  <si>
    <t xml:space="preserve">Sueldo Base              </t>
  </si>
  <si>
    <t xml:space="preserve">Bono de Movilizacion     </t>
  </si>
  <si>
    <t xml:space="preserve">Bono de Alimentacion     </t>
  </si>
  <si>
    <t xml:space="preserve">Vacaciones               </t>
  </si>
  <si>
    <t xml:space="preserve">Aportes Empleador        </t>
  </si>
  <si>
    <t xml:space="preserve">Arriendo Instalaciones   </t>
  </si>
  <si>
    <t>Honorarios por Pagar</t>
  </si>
  <si>
    <t>Impuesto Unico a los Trabajadores</t>
  </si>
  <si>
    <t>Provisión de Vacaciones</t>
  </si>
  <si>
    <t>Sueldo Base</t>
  </si>
  <si>
    <t>Bono Movilización</t>
  </si>
  <si>
    <t>Bono de Alimentacion</t>
  </si>
  <si>
    <t>Vacaciones</t>
  </si>
  <si>
    <t>Aportes Empleador</t>
  </si>
  <si>
    <t>Arriendo Instalaciones</t>
  </si>
  <si>
    <t>ACTIVOS CORRIENTES</t>
  </si>
  <si>
    <t>Disponible</t>
  </si>
  <si>
    <t>Deudores Varios</t>
  </si>
  <si>
    <t>Total Activos Corrientes</t>
  </si>
  <si>
    <t>PASIVOS CORRIENTES</t>
  </si>
  <si>
    <t>Cuentas por pagar a relacionados</t>
  </si>
  <si>
    <t>Provisiones</t>
  </si>
  <si>
    <t>Retenciones</t>
  </si>
  <si>
    <t>Total Pasivos Corrientes</t>
  </si>
  <si>
    <t>PATRIMONIO</t>
  </si>
  <si>
    <t>Capital Pagado</t>
  </si>
  <si>
    <t>Resultados Acumulados</t>
  </si>
  <si>
    <t>Resultado del periodo</t>
  </si>
  <si>
    <t>Total Patrimonio</t>
  </si>
  <si>
    <t>TOTAL ACTIVOS</t>
  </si>
  <si>
    <t>TOTAL PASIVOS Y PATRIMONIO</t>
  </si>
  <si>
    <t>Rut : 65.059.401-0</t>
  </si>
  <si>
    <t>INGRESOS</t>
  </si>
  <si>
    <t>Remuneraciones</t>
  </si>
  <si>
    <t>Gastos de Administracion</t>
  </si>
  <si>
    <t>Arriendos</t>
  </si>
  <si>
    <t>Total Ingresos</t>
  </si>
  <si>
    <t>Gastos</t>
  </si>
  <si>
    <t>Total Gastos</t>
  </si>
  <si>
    <t>RESULTADO DEL PERIODO</t>
  </si>
  <si>
    <t>ESTADO DE RESULTADOS CLASIFICADOS</t>
  </si>
  <si>
    <t>Rendiciones por Pagar</t>
  </si>
  <si>
    <t>Anticipo de Proveedores</t>
  </si>
  <si>
    <t xml:space="preserve">610 Administración                </t>
  </si>
  <si>
    <t>F 605 COMERCIAL BRACHILENOS LT</t>
  </si>
  <si>
    <t>AP</t>
  </si>
  <si>
    <t>30/06/2016</t>
  </si>
  <si>
    <t>Marco regulatorio para la solidaridad</t>
  </si>
  <si>
    <t>02/06/2016</t>
  </si>
  <si>
    <t xml:space="preserve">710 Financiero y Otros            </t>
  </si>
  <si>
    <t>CENTRALIZA REMUNERACIONES JULI</t>
  </si>
  <si>
    <t>CENTRALIZA REMUNERACIONES JUNI</t>
  </si>
  <si>
    <t>CENTRALIZA REMUNERACIONES MAYO</t>
  </si>
  <si>
    <t>CENTRALIZA REMUNERACIONES ABRI</t>
  </si>
  <si>
    <t>CENTRALIZA REMUNERACIONES MARZ</t>
  </si>
  <si>
    <t xml:space="preserve">PROVISION DE VACACIONES JULIO </t>
  </si>
  <si>
    <t>REV PROVISION DE VACACIONES JU</t>
  </si>
  <si>
    <t xml:space="preserve">PROVISION DE VACACIONES JUNIO </t>
  </si>
  <si>
    <t>REV PROVISION DE VACACIONES MA</t>
  </si>
  <si>
    <t>REV PROVISION DE VACACIONES AB</t>
  </si>
  <si>
    <t xml:space="preserve">PROVISION DE VACACIONES ABRIL </t>
  </si>
  <si>
    <t xml:space="preserve">PROVISION DE VACACIONES MARZO </t>
  </si>
  <si>
    <t>Bono de Movilizacion</t>
  </si>
  <si>
    <t>INGRESOS POR DONACIONES</t>
  </si>
  <si>
    <t>SCC</t>
  </si>
  <si>
    <t>Apertura</t>
  </si>
  <si>
    <t>31/12/2013</t>
  </si>
  <si>
    <t>Perdidas Acumuladas</t>
  </si>
  <si>
    <t>Mutual por pagar</t>
  </si>
  <si>
    <t>Isapre por pagar</t>
  </si>
  <si>
    <t>A.F.P. por pagar</t>
  </si>
  <si>
    <t>Impuesto Unico A Los Trabajadores</t>
  </si>
  <si>
    <t>Cuentas por Pagar Empresas Relacionadas</t>
  </si>
  <si>
    <t>Honorarios Por Pagar</t>
  </si>
  <si>
    <t>Facturas por recibir gastos</t>
  </si>
  <si>
    <t>Remuneraciones por Pagar</t>
  </si>
  <si>
    <t>Proveedores Nacionales</t>
  </si>
  <si>
    <t>Fondos por Rendir</t>
  </si>
  <si>
    <t>Saldo</t>
  </si>
  <si>
    <t>Haber</t>
  </si>
  <si>
    <t>Debe</t>
  </si>
  <si>
    <t>Moneda</t>
  </si>
  <si>
    <t>Centro Responsabilidad</t>
  </si>
  <si>
    <t>Glosa</t>
  </si>
  <si>
    <t>Número</t>
  </si>
  <si>
    <t>TipoComp.</t>
  </si>
  <si>
    <t>Mes</t>
  </si>
  <si>
    <t>Cuenta 2</t>
  </si>
  <si>
    <t>Nombre Cuenta</t>
  </si>
  <si>
    <t xml:space="preserve">Cuenta </t>
  </si>
  <si>
    <t>Equipos Computacionales</t>
  </si>
  <si>
    <t>31/08/2016</t>
  </si>
  <si>
    <t>BH 65/ LUIS LEON VALENZUELA PA</t>
  </si>
  <si>
    <t xml:space="preserve">Equipos computacionales  </t>
  </si>
  <si>
    <t>NO CORRIENTES</t>
  </si>
  <si>
    <t xml:space="preserve">Total Activos no Corrientes </t>
  </si>
  <si>
    <t>Propiedad Planta y Equipos</t>
  </si>
  <si>
    <t>Equipos computacionales</t>
  </si>
  <si>
    <t>CENTRALIZA REMUNERACIONES AGOS</t>
  </si>
  <si>
    <t>PROVISION ARRIENDO OFICINAS JU</t>
  </si>
  <si>
    <t>PROVISION ARRIENDO OFICINAS AG</t>
  </si>
  <si>
    <t>PROVISION DE VACACIONES AGOSTO</t>
  </si>
  <si>
    <t>Depreciacion Activo Fijo</t>
  </si>
  <si>
    <t>Deprec. Acum. Equipos Com</t>
  </si>
  <si>
    <t xml:space="preserve">Depreciacion Activo Fijo </t>
  </si>
  <si>
    <t>Deprec. Acum. Equipos Computacionales</t>
  </si>
  <si>
    <t>DEPRECIACION ACTIVO FIJO AGOST</t>
  </si>
  <si>
    <t>REV DEPRECIACION ACTIVO FIJO A</t>
  </si>
  <si>
    <t>Corrección Monetaria Activos</t>
  </si>
  <si>
    <t>1 Apple Macbook Pro</t>
  </si>
  <si>
    <t>Gastos Comunes</t>
  </si>
  <si>
    <t>30/11/2016</t>
  </si>
  <si>
    <t>DEPRECIACION ACTIVO FIJO SEPTI</t>
  </si>
  <si>
    <t>DEPRECIACION ACTIVO FIJO OCTUB</t>
  </si>
  <si>
    <t>DEPRECIACION ACTIVO FIJO NOVIE</t>
  </si>
  <si>
    <t>DEPRECIACION ACTIVO FIJO DICIE</t>
  </si>
  <si>
    <t>F/676 COMERCIAL BRACHILENOS LT</t>
  </si>
  <si>
    <t>CENTRALIZA REMUNERACIONES SEPT</t>
  </si>
  <si>
    <t>CENTRALIZA REMUNERACIONES OCTU</t>
  </si>
  <si>
    <t>CENTRALIZA REMUNERACIONES NOVI</t>
  </si>
  <si>
    <t>PROVISION ARRIENDO OFICINAS SE</t>
  </si>
  <si>
    <t>PROVISION ARRIENDO OFICINAS OC</t>
  </si>
  <si>
    <t>PROVISION DE VACACIONES SEPTIE</t>
  </si>
  <si>
    <t>PROVISION DE VACACIONES OCTUBR</t>
  </si>
  <si>
    <t>PROVISION DE VACACIONES NOVIEM</t>
  </si>
  <si>
    <t>Ingresos Varios</t>
  </si>
  <si>
    <t>RECLAS CUENTAS F/676 COMERCIAL</t>
  </si>
  <si>
    <t>4501001 INGRESOS POR DONACIONES</t>
  </si>
  <si>
    <t>1104403 Anticipo de Proveedores</t>
  </si>
  <si>
    <t>1107101 I.V.A.Credito Fiscal</t>
  </si>
  <si>
    <t>1208506 Equipos computacionales</t>
  </si>
  <si>
    <t>1209506 Deprec. Acum. Equipos Computacionales</t>
  </si>
  <si>
    <t>2102105 Remuneraciones por Pagar</t>
  </si>
  <si>
    <t>2102108 Rendiciones por pagar</t>
  </si>
  <si>
    <t>2102110 Facturas por recibir gastos</t>
  </si>
  <si>
    <t>2103101 Cuentas por Pagar Empresas Relacionadas</t>
  </si>
  <si>
    <t>2107102 Impuesto Unico A Los Trabajadores</t>
  </si>
  <si>
    <t>2107105 A.F.P. por pagar</t>
  </si>
  <si>
    <t>2107106 Isapre por pagar</t>
  </si>
  <si>
    <t>2107107 Mutual por pagar</t>
  </si>
  <si>
    <t>2206101 Provisión de Vacaciones</t>
  </si>
  <si>
    <t>4120101 Ingresos Varios</t>
  </si>
  <si>
    <t>5130101 Sueldo Base</t>
  </si>
  <si>
    <t>5130104 Bono de Movilizacion</t>
  </si>
  <si>
    <t>5130105 Bono de Alimentacion</t>
  </si>
  <si>
    <t>5130109 Vacaciones</t>
  </si>
  <si>
    <t>5130113 Aportes Empleador</t>
  </si>
  <si>
    <t>5130151 Gastos de Administracion</t>
  </si>
  <si>
    <t>5130162 Gastos Comunes</t>
  </si>
  <si>
    <t>5130601 Arriendo Instalaciones</t>
  </si>
  <si>
    <t>5131000 Depreciacion Activo Fijo</t>
  </si>
  <si>
    <t>5135003 Observatorio Fiscal</t>
  </si>
  <si>
    <t>5135004 Marco regulatorio para la solidaridad</t>
  </si>
  <si>
    <t>5150201 Corrección Monetaria Activos</t>
  </si>
  <si>
    <t>Otros Ingresos</t>
  </si>
  <si>
    <t xml:space="preserve">Patentes y Marcas        </t>
  </si>
  <si>
    <t>Patentes y Marcas</t>
  </si>
  <si>
    <t>Activo</t>
  </si>
  <si>
    <t>Depreciación</t>
  </si>
  <si>
    <t>Valor Libro</t>
  </si>
  <si>
    <t>Descripción</t>
  </si>
  <si>
    <t>F. Compra</t>
  </si>
  <si>
    <t>Años</t>
  </si>
  <si>
    <t>VU Aperura</t>
  </si>
  <si>
    <t>Ejerc</t>
  </si>
  <si>
    <t>Pend</t>
  </si>
  <si>
    <t>C.M. Acum</t>
  </si>
  <si>
    <t>Bruto</t>
  </si>
  <si>
    <t>% C.M.</t>
  </si>
  <si>
    <t>Revalorizac</t>
  </si>
  <si>
    <t>Actualizado</t>
  </si>
  <si>
    <t>Ejercicio</t>
  </si>
  <si>
    <t>Tot Acumulad</t>
  </si>
  <si>
    <t xml:space="preserve"> 1 Notebook Asus</t>
  </si>
  <si>
    <t xml:space="preserve"> 3 Pantallas</t>
  </si>
  <si>
    <t xml:space="preserve"> 2 Macbook Pro</t>
  </si>
  <si>
    <t xml:space="preserve">Honorarios Por Pagar     </t>
  </si>
  <si>
    <t>Retencion 10% Segunda Cat</t>
  </si>
  <si>
    <t>1 Notebook</t>
  </si>
  <si>
    <t>Pagos Provisionales Mensu</t>
  </si>
  <si>
    <t>Ingresos por Servicios</t>
  </si>
  <si>
    <t>Comisiones Bancarias</t>
  </si>
  <si>
    <t>Asesorias y Honorarios</t>
  </si>
  <si>
    <t>Pagos Previsionales Mensuales</t>
  </si>
  <si>
    <t>Factor CCMM</t>
  </si>
  <si>
    <t>CCMM</t>
  </si>
  <si>
    <t>Monto Actualizado</t>
  </si>
  <si>
    <t>Impuesto por pagar</t>
  </si>
  <si>
    <t>06/01/2017</t>
  </si>
  <si>
    <t xml:space="preserve">CANCELA F/2158 NOVUS FUSION   </t>
  </si>
  <si>
    <t>13/01/2017</t>
  </si>
  <si>
    <t xml:space="preserve">CANCELA F.29 DICIEMBRE        </t>
  </si>
  <si>
    <t>16/01/2017</t>
  </si>
  <si>
    <t>CERTIFICADO DONACION N° 62 CHR</t>
  </si>
  <si>
    <t xml:space="preserve">ARRIENDO OFICINA MES DE ENERO </t>
  </si>
  <si>
    <t>17/01/2017</t>
  </si>
  <si>
    <t>REGISTRO DE MARCA OBSERVATORIO</t>
  </si>
  <si>
    <t>25/01/2017</t>
  </si>
  <si>
    <t>CANCELA REMUNERACIONES E IMPOS</t>
  </si>
  <si>
    <t>15/02/2017</t>
  </si>
  <si>
    <t xml:space="preserve">CANCELA F.29 ENERO 2017       </t>
  </si>
  <si>
    <t>21/02/2017</t>
  </si>
  <si>
    <t>INGRESO POR DONACION CHRISTOPH</t>
  </si>
  <si>
    <t>22/02/2017</t>
  </si>
  <si>
    <t>CANCELA ARRIENDO OFICINA FEBRE</t>
  </si>
  <si>
    <t>CANCELA SUELDOS E IMPOSICIONES</t>
  </si>
  <si>
    <t>01/03/2017</t>
  </si>
  <si>
    <t>CANCELA FE 746 ASESORIAS P M L</t>
  </si>
  <si>
    <t>17/03/2017</t>
  </si>
  <si>
    <t>21/03/2017</t>
  </si>
  <si>
    <t xml:space="preserve">CANCELA F.29 FEBRERO 2017     </t>
  </si>
  <si>
    <t>23/03/2017</t>
  </si>
  <si>
    <t>PAGO SUELDOS E IMPOSICIONES MA</t>
  </si>
  <si>
    <t>CANCELA ARRIENDO OFICINA MARZO</t>
  </si>
  <si>
    <t>17/04/2017</t>
  </si>
  <si>
    <t xml:space="preserve">CANCELA F.29 MARZO 2017       </t>
  </si>
  <si>
    <t>18/04/2017</t>
  </si>
  <si>
    <t>21/04/2017</t>
  </si>
  <si>
    <t>PAGO SUELDOS E IMPOSICIONES AB</t>
  </si>
  <si>
    <t>CANCELA FE 799 ASESORIAS P M L</t>
  </si>
  <si>
    <t>02/05/2017</t>
  </si>
  <si>
    <t xml:space="preserve">ARRIENDO MES DE MARZO         </t>
  </si>
  <si>
    <t>09/05/2017</t>
  </si>
  <si>
    <t>PAGA FACTURA N°828 ASESORIAS P</t>
  </si>
  <si>
    <t>11/05/2017</t>
  </si>
  <si>
    <t>PAGO F29 ABRIL - IMPUESTO UNIC</t>
  </si>
  <si>
    <t>19/05/2017</t>
  </si>
  <si>
    <t>DONACION CHRISTOPH SCHIESS CER</t>
  </si>
  <si>
    <t>24/05/2017</t>
  </si>
  <si>
    <t xml:space="preserve">REMUNERACIONES E IMPOSICIONES </t>
  </si>
  <si>
    <t>29/05/2017</t>
  </si>
  <si>
    <t xml:space="preserve">ARRIENDO MES DE ABRIL         </t>
  </si>
  <si>
    <t>06/06/2017</t>
  </si>
  <si>
    <t>CANCELA BH 43 MARCELO CARRASCO</t>
  </si>
  <si>
    <t>20/06/2017</t>
  </si>
  <si>
    <t>PAGO F29 MAYO - IMPUESTO UNICO</t>
  </si>
  <si>
    <t>22/06/2017</t>
  </si>
  <si>
    <t>07/07/2017</t>
  </si>
  <si>
    <t>REV.DONACION JEANNETTE SCHIESS</t>
  </si>
  <si>
    <t xml:space="preserve">DONACION JEANNETTE SCHIESS    </t>
  </si>
  <si>
    <t xml:space="preserve">REV PAGO F29 JUNIO            </t>
  </si>
  <si>
    <t xml:space="preserve">PAGO F29 JUNIO                </t>
  </si>
  <si>
    <t>25/07/2017</t>
  </si>
  <si>
    <t>PAGO F/847 ASESORIAS PM LIMITA</t>
  </si>
  <si>
    <t>PAGO F/868 ASESORIAS PM LIMITA</t>
  </si>
  <si>
    <t>08/08/2017</t>
  </si>
  <si>
    <t>PAGO ARRIENDO OFICINA MES DE M</t>
  </si>
  <si>
    <t xml:space="preserve">ARRIENDO OFICINA MES DE JUNIO </t>
  </si>
  <si>
    <t>09/08/2017</t>
  </si>
  <si>
    <t>DONACION JEANNETTE SCHIESS CER</t>
  </si>
  <si>
    <t>PAGO F/307 PRODUCCIONES CIRCUL</t>
  </si>
  <si>
    <t>10/08/2017</t>
  </si>
  <si>
    <t>PAGO BH/295 TRACY MACKAY PHILL</t>
  </si>
  <si>
    <t>17/08/2017</t>
  </si>
  <si>
    <t>CANCELA F/1 OBRIEN HUGHES MANU</t>
  </si>
  <si>
    <t>21/08/2017</t>
  </si>
  <si>
    <t xml:space="preserve">PAGO F29 JULIO                </t>
  </si>
  <si>
    <t>22/08/2017</t>
  </si>
  <si>
    <t>PAGO F/2581726 PERSONAL COMPUT</t>
  </si>
  <si>
    <t>REVPAGO F/2581726 PERSONAL COM</t>
  </si>
  <si>
    <t>24/08/2017</t>
  </si>
  <si>
    <t>29/08/2017</t>
  </si>
  <si>
    <t>COMISIONES BANCARIAS POR GESTI</t>
  </si>
  <si>
    <t>20/09/2017</t>
  </si>
  <si>
    <t xml:space="preserve">PAGO F29 AGOSTO 2017          </t>
  </si>
  <si>
    <t xml:space="preserve">REV.PAGO F29 AGOSTO 2017      </t>
  </si>
  <si>
    <t>22/09/2017</t>
  </si>
  <si>
    <t>03/10/2017</t>
  </si>
  <si>
    <t>17/10/2017</t>
  </si>
  <si>
    <t xml:space="preserve">PAGO F29 SEPTIEMBRE 2017      </t>
  </si>
  <si>
    <t>18/10/2017</t>
  </si>
  <si>
    <t>PAGO BH/1 RODRIGO MADARIAGA MA</t>
  </si>
  <si>
    <t>24/10/2017</t>
  </si>
  <si>
    <t>PAGO F/928ASESORIAS PM LIMITAD</t>
  </si>
  <si>
    <t>30/10/2017</t>
  </si>
  <si>
    <t xml:space="preserve">PAGO BH/32 LUIS ONATE GARRIDO </t>
  </si>
  <si>
    <t>15/11/2017</t>
  </si>
  <si>
    <t xml:space="preserve">PAGO F29 OCTUBRE 2017         </t>
  </si>
  <si>
    <t>22/11/2017</t>
  </si>
  <si>
    <t>PAGO ARRIENDO OFICINA MES DE J</t>
  </si>
  <si>
    <t xml:space="preserve">REV.PAGO ARRIENDO OFICINA MES </t>
  </si>
  <si>
    <t>PAGO BH/2 RODRIGO MADARIAGA MA</t>
  </si>
  <si>
    <t>Clientes Nacionales</t>
  </si>
  <si>
    <t>1104101 Clientes Nacionales</t>
  </si>
  <si>
    <t xml:space="preserve">FX 1 MANUEL OBRIEN H          </t>
  </si>
  <si>
    <t>31/01/2017</t>
  </si>
  <si>
    <t xml:space="preserve">APLICA ANTICIPO NOVUS FUSION  </t>
  </si>
  <si>
    <t>Pagos Provisionales Mensuales</t>
  </si>
  <si>
    <t>1107103 Pagos Provisionales Mensuales</t>
  </si>
  <si>
    <t>31/08/2017</t>
  </si>
  <si>
    <t xml:space="preserve">PPM POR PAGAR AGOSTO          </t>
  </si>
  <si>
    <t>23/08/2017</t>
  </si>
  <si>
    <t>F/2581726 PERSONAL COMPUTER FA</t>
  </si>
  <si>
    <t>DEPRECIACION ACTIVO FIJO ENERO</t>
  </si>
  <si>
    <t>28/02/2017</t>
  </si>
  <si>
    <t>REV DEPRECIACION ACTIVO FIJO E</t>
  </si>
  <si>
    <t>DEPRECIACION ACTIVO FIJO FEBRE</t>
  </si>
  <si>
    <t>31/03/2017</t>
  </si>
  <si>
    <t>REV DEPRECIACION ACTIVO FIJO F</t>
  </si>
  <si>
    <t>DEPRECIACION ACTIVO FIJO MARZO</t>
  </si>
  <si>
    <t>30/04/2017</t>
  </si>
  <si>
    <t>REV DEPRECIACION ACTIVO FIJO M</t>
  </si>
  <si>
    <t>DEPRECIACION ACTIVO FIJO ABRIL</t>
  </si>
  <si>
    <t>31/05/2017</t>
  </si>
  <si>
    <t xml:space="preserve">DEPRECIACION ACTIVO FIJO MAYO </t>
  </si>
  <si>
    <t>30/06/2017</t>
  </si>
  <si>
    <t>DEPRECIACION ACTIVO FIJO JUNIO</t>
  </si>
  <si>
    <t>31/07/2017</t>
  </si>
  <si>
    <t>REV DEPRECIACION ACTIVO FIJO J</t>
  </si>
  <si>
    <t>DEPRECIACION ACTIVO FIJO JULIO</t>
  </si>
  <si>
    <t>01/09/2017</t>
  </si>
  <si>
    <t>REV.DEPRECIACION ACTIVO FIJO A</t>
  </si>
  <si>
    <t>30/09/2017</t>
  </si>
  <si>
    <t>01/10/2017</t>
  </si>
  <si>
    <t>REV.DEPRECIACION ACTIVO FIJO S</t>
  </si>
  <si>
    <t>31/10/2017</t>
  </si>
  <si>
    <t>01/11/2017</t>
  </si>
  <si>
    <t>REV.DEPRECIACION ACTIVO FIJO O</t>
  </si>
  <si>
    <t>30/11/2017</t>
  </si>
  <si>
    <t xml:space="preserve">FE 2128 NOVUS FUSION SPA/Plan </t>
  </si>
  <si>
    <t>FX 746 ASESORIAS P M LTDA/SERV</t>
  </si>
  <si>
    <t xml:space="preserve">FE 2158 NOVUS FUSION SPA      </t>
  </si>
  <si>
    <t xml:space="preserve">NE 74 NOVUS FUSION SPA        </t>
  </si>
  <si>
    <t>06/04/2017</t>
  </si>
  <si>
    <t>F/799 ASESORIAS PM - SERVICIOS</t>
  </si>
  <si>
    <t>08/05/2017</t>
  </si>
  <si>
    <t xml:space="preserve">FX/828 ASESORIAS P M LIMITADA </t>
  </si>
  <si>
    <t xml:space="preserve">FX/847 ASESORIAS P M LIMITADA </t>
  </si>
  <si>
    <t xml:space="preserve">FX/868 ASESORIAS P M LIMITADA </t>
  </si>
  <si>
    <t>F/307 PRODUCCIONES CIRCULO PLA</t>
  </si>
  <si>
    <t>13/09/2017</t>
  </si>
  <si>
    <t xml:space="preserve">F/25098 BANCO BICE            </t>
  </si>
  <si>
    <t xml:space="preserve">REBAJA F/25098 BANCO BICE     </t>
  </si>
  <si>
    <t>REGULARIZA PROVEEDOR NOVUS FUS</t>
  </si>
  <si>
    <t xml:space="preserve">F/928 ASESORIAS P M LIMITADA  </t>
  </si>
  <si>
    <t>CENTRALIZA REMUNERACIONES ENER</t>
  </si>
  <si>
    <t>CENTRALIZA REMUNERACIONES FEBR</t>
  </si>
  <si>
    <t>REV REMUNERACIONES NOVIEMBRE 2</t>
  </si>
  <si>
    <t>PROVISION ARRIENDO OFICINAS AB</t>
  </si>
  <si>
    <t>REV PROVISION ARRIENDO OFICINA</t>
  </si>
  <si>
    <t>REV.PROVISION ARRIENDO OFICINA</t>
  </si>
  <si>
    <t>PROVISION ARRIENDO OFICINAS NO</t>
  </si>
  <si>
    <t>05/06/2017</t>
  </si>
  <si>
    <t>BH 43 MARCELO CARRASCO - ASESO</t>
  </si>
  <si>
    <t>BH/295 TRACY MARION MACKAY PHI</t>
  </si>
  <si>
    <t>BH/32 LUIS OÑATE GARRIDO/ILUST</t>
  </si>
  <si>
    <t>BH/1 RODRIGO MADARIAGA MARTINE</t>
  </si>
  <si>
    <t>09/11/2017</t>
  </si>
  <si>
    <t>BH/2 RODRIGO JESUS MADARIAGA M</t>
  </si>
  <si>
    <t>BH/13 JAVIER ANDRES DIAZ CAMPO</t>
  </si>
  <si>
    <t>Impuestos por pagar</t>
  </si>
  <si>
    <t>2107100 Impuestos por pagar</t>
  </si>
  <si>
    <t xml:space="preserve">PROVISION DE VACACIONES ENERO </t>
  </si>
  <si>
    <t>REV. PROVISION DE VACACIONES D</t>
  </si>
  <si>
    <t>PROVISION DE VACACIONES FEBRER</t>
  </si>
  <si>
    <t>REV PROVISION DE VACACIONES EN</t>
  </si>
  <si>
    <t>REV PROVISION DE VACACIONES FE</t>
  </si>
  <si>
    <t>REVPROVISION DE VACACIONES MAR</t>
  </si>
  <si>
    <t>PROVISION DE VACACIONES MAYO 2</t>
  </si>
  <si>
    <t>REVPROVISION DE VACACIONES JUN</t>
  </si>
  <si>
    <t>REV.PROVISION DE VACACIONES AG</t>
  </si>
  <si>
    <t>REV.PROVISION DE VACACIONES SE</t>
  </si>
  <si>
    <t>REV.PROVISION DE VACACIONES OC</t>
  </si>
  <si>
    <t>4100001 Ingresos por Servicios</t>
  </si>
  <si>
    <t>5130402 Asesorias y Honorarios</t>
  </si>
  <si>
    <t>5130908 Patentes y Marcas</t>
  </si>
  <si>
    <t>5140101 Comisiones Bancarias</t>
  </si>
  <si>
    <t>01/12/2017</t>
  </si>
  <si>
    <t xml:space="preserve">PAGO BH/13 JAVIER ANDRES DIAZ </t>
  </si>
  <si>
    <t>11/12/2017</t>
  </si>
  <si>
    <t xml:space="preserve">PAGO BH/286 JUAN CARLOS SILVA </t>
  </si>
  <si>
    <t>14/12/2017</t>
  </si>
  <si>
    <t xml:space="preserve">PAGO F29 NOVIEMBRE 2017       </t>
  </si>
  <si>
    <t>PAGO BH/3 RODRIGO JESUS MADARI</t>
  </si>
  <si>
    <t>PAGO BH/25 GONZALO PRADENA CON</t>
  </si>
  <si>
    <t>15/12/2017</t>
  </si>
  <si>
    <t>DONACION KONRAD SEGUN CONVENIO</t>
  </si>
  <si>
    <t>20/12/2017</t>
  </si>
  <si>
    <t>PAGO ARRIENDO OFICINA MES DE N</t>
  </si>
  <si>
    <t>21/12/2017</t>
  </si>
  <si>
    <t>REV.DEPRECIACION ACTIVO FIJO N</t>
  </si>
  <si>
    <t>31/12/2017</t>
  </si>
  <si>
    <t>26/12/2017</t>
  </si>
  <si>
    <t>CENTRALIZA REMUNERACIONES DICI</t>
  </si>
  <si>
    <t>PROVISION ARRIENDO OFICINAS DI</t>
  </si>
  <si>
    <t>07/12/2017</t>
  </si>
  <si>
    <t xml:space="preserve">BH/286 JUAN SILVA ALDUNATE    </t>
  </si>
  <si>
    <t>F/3 RODRIGO MADARIAGA MARTINEZ</t>
  </si>
  <si>
    <t>BH/3 RODRIGO MADARIAGA MARTINE</t>
  </si>
  <si>
    <t>13/12/2017</t>
  </si>
  <si>
    <t>BH/25 GONZALO PRADENA CONTRERA</t>
  </si>
  <si>
    <t>REV.PROVISION DE VACACIONES NO</t>
  </si>
  <si>
    <t>PROVISION DE VACACIONES DICIEM</t>
  </si>
  <si>
    <t>Balance</t>
  </si>
  <si>
    <t>Dif</t>
  </si>
  <si>
    <t>Suma (Division)</t>
  </si>
  <si>
    <t>Resultado</t>
  </si>
  <si>
    <t>Sumas Iguales</t>
  </si>
  <si>
    <t xml:space="preserve">Balance </t>
  </si>
  <si>
    <t xml:space="preserve">Dif </t>
  </si>
  <si>
    <t>DIF</t>
  </si>
  <si>
    <t xml:space="preserve">Asesorias y Honorarios   </t>
  </si>
  <si>
    <t xml:space="preserve">Correccion Monetaria Activos </t>
  </si>
  <si>
    <t xml:space="preserve">Impuestos por pagar      </t>
  </si>
  <si>
    <t xml:space="preserve">Correccion Monetaria </t>
  </si>
  <si>
    <t>1 Servidor dell power edge</t>
  </si>
  <si>
    <t>Multas Tributarias</t>
  </si>
  <si>
    <t>FUNDACION DE BENEFICENCIA PUBLICA OBSERVATORIO FISCAL</t>
  </si>
  <si>
    <t>Don Carlos N° 2986 Depto 3. Las Condes. Santiago</t>
  </si>
  <si>
    <t>Impuestos por Recuperar</t>
  </si>
  <si>
    <t xml:space="preserve">I.N.P por pagar          </t>
  </si>
  <si>
    <t xml:space="preserve">Clientes Nacionales      </t>
  </si>
  <si>
    <t>Suma (Empresa)</t>
  </si>
  <si>
    <t xml:space="preserve">Ingresos por donaciones  </t>
  </si>
  <si>
    <t xml:space="preserve">Capital                  </t>
  </si>
  <si>
    <t>Apertura 2020</t>
  </si>
  <si>
    <t xml:space="preserve">Fondo Fijo               </t>
  </si>
  <si>
    <t>Menos</t>
  </si>
  <si>
    <t>Factura N°916 ONG Comité para la democratización de de la informática</t>
  </si>
  <si>
    <t>ESTADO DE RESULTADO AÑO 2021</t>
  </si>
  <si>
    <t xml:space="preserve">Anticipo de Proveedores  </t>
  </si>
  <si>
    <t>Anticipo a los Trabajador</t>
  </si>
  <si>
    <t xml:space="preserve">Rendiciones por pagar    </t>
  </si>
  <si>
    <t>Ingresos Percibidos por a</t>
  </si>
  <si>
    <t xml:space="preserve">Comisiones y Bonos       </t>
  </si>
  <si>
    <t>Comisiones y Bonos</t>
  </si>
  <si>
    <t>Factura N°1803 Asesorías PM Limitada</t>
  </si>
  <si>
    <t>Boleta N°72 Lisandra Van Hemelryck</t>
  </si>
  <si>
    <t>Remuneraciones Enero 2021</t>
  </si>
  <si>
    <t>Rendición Luis León</t>
  </si>
  <si>
    <t xml:space="preserve">Factura N°1326518918 ADOBE    </t>
  </si>
  <si>
    <t>Factura N°1803 PM Asesorías</t>
  </si>
  <si>
    <t>Factura N°289 Fes Servicios</t>
  </si>
  <si>
    <t>Factura N°304 Fes Servicios</t>
  </si>
  <si>
    <t>Pago Informe Heras</t>
  </si>
  <si>
    <t>Arriendo Oficina Enero 2021</t>
  </si>
  <si>
    <t xml:space="preserve">Gastos Comunes           </t>
  </si>
  <si>
    <t>Ajuste gastos comunes diciembre 2021</t>
  </si>
  <si>
    <t>Indemnización por años de</t>
  </si>
  <si>
    <t>Remuneraciones Febrero 2021</t>
  </si>
  <si>
    <t>Gastos oficina Enero 2021 (VTR - Gas)</t>
  </si>
  <si>
    <t>Gastos comunes Enero 2021</t>
  </si>
  <si>
    <t>Boleta N°93 Luis Alberto Díaz Silva</t>
  </si>
  <si>
    <t>Boleta N°349 Sergio Ceron</t>
  </si>
  <si>
    <t>Boleta N°350 Sergio Ceron</t>
  </si>
  <si>
    <t>Boleta N°46 Heidi Emma Berner Herrera</t>
  </si>
  <si>
    <t>Factura N°319 Fes Servicios</t>
  </si>
  <si>
    <t>Factura N°335 Fes Servicios</t>
  </si>
  <si>
    <t>Arriendo Oficina Febrero 2021</t>
  </si>
  <si>
    <t>Remuneraciones Marzo 2021</t>
  </si>
  <si>
    <t>Gastos comunes Febrero 2021</t>
  </si>
  <si>
    <t xml:space="preserve">Factura N°348 Fes Servicios Spa     </t>
  </si>
  <si>
    <t xml:space="preserve">Factura N°1839 Peralta Abogados     </t>
  </si>
  <si>
    <t xml:space="preserve">Factura N°1840 Peralta Abogados     </t>
  </si>
  <si>
    <t xml:space="preserve">Boleta N°351 Servicio De Aseo       </t>
  </si>
  <si>
    <t>Factura N°371 Fes Servicios</t>
  </si>
  <si>
    <t>Arriendo Oficina Marzo 2021</t>
  </si>
  <si>
    <t>Facturas por recibir gast</t>
  </si>
  <si>
    <t xml:space="preserve">Comisiones Bancarias     </t>
  </si>
  <si>
    <t>Remuneraciones Abril 2021</t>
  </si>
  <si>
    <t>Gastos comunes Marzo 2021</t>
  </si>
  <si>
    <t>Factura N°387 Fes Servicios</t>
  </si>
  <si>
    <t xml:space="preserve">Boleta N°352 Servicio De Aseo       </t>
  </si>
  <si>
    <t>Provisión Factura N°400 Fes Servicios</t>
  </si>
  <si>
    <t>Arriendo Oficina Abril 2021</t>
  </si>
  <si>
    <t>Certificado HTTPS Mensual</t>
  </si>
  <si>
    <t>Renovacion Dominio 2 años:</t>
  </si>
  <si>
    <t>Provision Pago Provisiona</t>
  </si>
  <si>
    <t xml:space="preserve">Ingresos por Servicios   </t>
  </si>
  <si>
    <t>PPM Mayo</t>
  </si>
  <si>
    <t>Factura Exenta N°15 Camara Chilena de la Costrucción</t>
  </si>
  <si>
    <t xml:space="preserve">Donación N°121 - Andrónico Luksic </t>
  </si>
  <si>
    <t xml:space="preserve">Donación N°122 - Polaris SpA </t>
  </si>
  <si>
    <t xml:space="preserve">Donación N°123 - Christoph Schiess   </t>
  </si>
  <si>
    <t>Donación N°124 - Polaris SpA</t>
  </si>
  <si>
    <t>Remuneraciones Mayo 2021</t>
  </si>
  <si>
    <t>Gasto Comun Abril</t>
  </si>
  <si>
    <t>Pago Enel Febrero</t>
  </si>
  <si>
    <t>Pago VTR Febrero</t>
  </si>
  <si>
    <t>Pago Enel Marzo</t>
  </si>
  <si>
    <t>Pago VTR Marzo</t>
  </si>
  <si>
    <t>Pago Enel Abril</t>
  </si>
  <si>
    <t>Pago VTR Abril</t>
  </si>
  <si>
    <t>Focused.cl</t>
  </si>
  <si>
    <t>ZeroSSL</t>
  </si>
  <si>
    <t>Reversa provisión Factura N°400 Fes Servicios</t>
  </si>
  <si>
    <t xml:space="preserve">BH 353 Sergio Benjammin Ceron </t>
  </si>
  <si>
    <t xml:space="preserve">Factura N°416 Fes Servicios Spa     </t>
  </si>
  <si>
    <t>Arriendo Oficina Mayo 2021</t>
  </si>
  <si>
    <t>Factura N°400 Fes Servicios</t>
  </si>
  <si>
    <t xml:space="preserve">Factura N°426 Fes Servicios Spa     </t>
  </si>
  <si>
    <t xml:space="preserve">Impuestos por Recuperar  </t>
  </si>
  <si>
    <t>Devolución de impuesto Renta</t>
  </si>
  <si>
    <t>Anticipo a los Trabajadores</t>
  </si>
  <si>
    <t>Remuneraciones Junio 2021</t>
  </si>
  <si>
    <t>Factura N° 479 Fes Servicios SpA</t>
  </si>
  <si>
    <t>Factura N° 447 Fes Servicios SpA</t>
  </si>
  <si>
    <t>Boleta de Honorarios Benjamin Ceron</t>
  </si>
  <si>
    <t>Arriendo Oficina Junio 2021</t>
  </si>
  <si>
    <t>Corrección Monetaria Acti</t>
  </si>
  <si>
    <t>Multa F.29 pago atrasado</t>
  </si>
  <si>
    <t>Pago Enel Mayo</t>
  </si>
  <si>
    <t>Pago VTR Mayo</t>
  </si>
  <si>
    <t>Gasto Común Mayo</t>
  </si>
  <si>
    <t>Corrección Monetaria PPM</t>
  </si>
  <si>
    <t>Remuneraciones Julio 2021</t>
  </si>
  <si>
    <t>Enel Junio</t>
  </si>
  <si>
    <t>VTR Junio</t>
  </si>
  <si>
    <t>Gasto Común Junio</t>
  </si>
  <si>
    <t>Factura N° 520 Fes Servicios SpA</t>
  </si>
  <si>
    <t>Factura N° 504 Fes Servicios SpA</t>
  </si>
  <si>
    <t>Boleta de Honorarios N° 355 Benjamin Ceron</t>
  </si>
  <si>
    <t>FUNDACION DE BENEFICENCIA PUBLICA OBSERVATORIO DEL GASTO FISCAL</t>
  </si>
  <si>
    <t xml:space="preserve">Donación N°125 - Andrónico Luksic </t>
  </si>
  <si>
    <t xml:space="preserve">Ingresos Varios          </t>
  </si>
  <si>
    <t>PPM Agosto</t>
  </si>
  <si>
    <t>Factura Exenta N°16 Roche Chile Ltda</t>
  </si>
  <si>
    <t>Factura Exenta N°17 Camara Chilena de la Costrucción</t>
  </si>
  <si>
    <t>Remuneraciones Agosto 2021</t>
  </si>
  <si>
    <t>VTR Julio</t>
  </si>
  <si>
    <t>Enel Julio</t>
  </si>
  <si>
    <t>ZeroSSL Julio</t>
  </si>
  <si>
    <t>Gasto Común Julio</t>
  </si>
  <si>
    <t>Boleta de Honorarios N° 356 Benjamin Ceron</t>
  </si>
  <si>
    <t>Factura N° 546 Fes Servicios SpA</t>
  </si>
  <si>
    <t>Factura N° 562 Fes Servicios SpA</t>
  </si>
  <si>
    <t>Arriendo Oficina Julio 2021</t>
  </si>
  <si>
    <t>Arriendo Oficina Agosto 2021</t>
  </si>
  <si>
    <t>Cargos por certificados primer semestre</t>
  </si>
  <si>
    <t>Donación - Mecenas SpA</t>
  </si>
  <si>
    <t>Remuneraciones Septiembre 2021</t>
  </si>
  <si>
    <t>Compra Articulos de Aseo</t>
  </si>
  <si>
    <t>Factura N° 595 Fes Servicios SpA</t>
  </si>
  <si>
    <t>Boleta de Honorarios N° 357 Benjamin Ceron</t>
  </si>
  <si>
    <t>Boleta de Honorarios N° 17 Vania Andrea Tapia Faria</t>
  </si>
  <si>
    <t>Arriendo Oficina Septiembre 2021</t>
  </si>
  <si>
    <t>Enel Agosto</t>
  </si>
  <si>
    <t>VTR Agosto</t>
  </si>
  <si>
    <t>ZeroSSL Agosto</t>
  </si>
  <si>
    <t xml:space="preserve">Anticipo de clientes     </t>
  </si>
  <si>
    <t xml:space="preserve">CONVENIO OCP 1era cuota           </t>
  </si>
  <si>
    <t xml:space="preserve">CONVENIO OCP 2da cuota           </t>
  </si>
  <si>
    <t xml:space="preserve">CONVENIO OCP 3era cuota           </t>
  </si>
  <si>
    <t xml:space="preserve">CONVENIO OCP 4ta cuota           </t>
  </si>
  <si>
    <t>Remuneraciones Octubre 2021</t>
  </si>
  <si>
    <t>Enel Septiembre</t>
  </si>
  <si>
    <t>VTR Septiembre</t>
  </si>
  <si>
    <t>Rendición Paula Diaz Paredes</t>
  </si>
  <si>
    <t>Gasto Común Agosto y Septiembre 2021</t>
  </si>
  <si>
    <t>Boleta de Honorarios N° 358 Benjamin Ceron</t>
  </si>
  <si>
    <t>Factura N° 613 Fes Servicios SpA</t>
  </si>
  <si>
    <t>Factura N° 639 Fes Servicios SpA</t>
  </si>
  <si>
    <t>Factura N° 659 Fes Servicios SpA</t>
  </si>
  <si>
    <t>Arriendo Oficina Octubre 2021</t>
  </si>
  <si>
    <t>Depreciacion Activo Fijo Octubre 2021</t>
  </si>
  <si>
    <t xml:space="preserve">Equipos Computacionales  </t>
  </si>
  <si>
    <t>Dep Ac Equipos Computacio</t>
  </si>
  <si>
    <t>Traspaso Altas Activo Fij</t>
  </si>
  <si>
    <t>1208107 /  1208205</t>
  </si>
  <si>
    <t>PPM Noviembre</t>
  </si>
  <si>
    <t>Provisión Gasto Común Noviembre</t>
  </si>
  <si>
    <t>Factura Exenta N°18 Banco Interamericano</t>
  </si>
  <si>
    <t>Donación N°126 - Los Coipos</t>
  </si>
  <si>
    <t>Remuneraciones Noviembre 2021</t>
  </si>
  <si>
    <t>Provisión Gastos Noviembre</t>
  </si>
  <si>
    <t>Enel Octubre</t>
  </si>
  <si>
    <t>VTR Octubre</t>
  </si>
  <si>
    <t>Factura N° 687 Fes Servicios SpA</t>
  </si>
  <si>
    <t>Factura N° 702 Fes Servicios SpA</t>
  </si>
  <si>
    <t>Boleta de Honorarios N° 359 Benjamin Ceron</t>
  </si>
  <si>
    <t>Arriendo Oficina Noviembre 2021</t>
  </si>
  <si>
    <t>Gasto Común Octubre</t>
  </si>
  <si>
    <t>DICIEMBRE 2021</t>
  </si>
  <si>
    <t>BALANCE AL 31 DE DICIEMBRE DE 2021</t>
  </si>
  <si>
    <t>ESTADO DE SITUACION AL 31 DE DICIEMBRE DE 2021</t>
  </si>
  <si>
    <t>POR EL PERIODO TERMINADO AL 31 DE DICIEMBRE DE 2021</t>
  </si>
  <si>
    <t>Saldo al 31 de diciembre de 2021</t>
  </si>
  <si>
    <t>Factura 19 Cámara Chilena de la Construcción</t>
  </si>
  <si>
    <t>PPM Diciembre</t>
  </si>
  <si>
    <t>Factura N°747 Fes Servicios SpA</t>
  </si>
  <si>
    <t>Registra Formulario 29 Diciembre 2021</t>
  </si>
  <si>
    <t>Provision de Vacaciones Diciembre 2021</t>
  </si>
  <si>
    <t>Remuneraciones Diciembre 2021</t>
  </si>
  <si>
    <t>Vacaciones Diciembre 2021</t>
  </si>
  <si>
    <t>Factura N° 731 Fes Servicios SpA</t>
  </si>
  <si>
    <t>Boleta de Honorarios N° 360 Benjamin Ceron</t>
  </si>
  <si>
    <t>Factura N° 747 Fes Servicios SpA</t>
  </si>
  <si>
    <t>Boleta de Honorarios N° 361 Benjamin Ceron</t>
  </si>
  <si>
    <t>Depreciacion Activo Fijo Diciembre 2021</t>
  </si>
  <si>
    <t>Boleta de Honorarios N° 361 Sergio Benjamín Ceron Rios</t>
  </si>
  <si>
    <t>Factura Exenta N°19 Camara Chilena de la Construcción</t>
  </si>
  <si>
    <t>Enel Noviembre</t>
  </si>
  <si>
    <t>VTR Noviembre</t>
  </si>
  <si>
    <t>Provisión Gasto Común Diciembre</t>
  </si>
  <si>
    <t>Provisión Arriendo instalaciones Diciembre</t>
  </si>
  <si>
    <t>Provisión Arriendo Oficina Diciembre 2021</t>
  </si>
  <si>
    <t>Provisión Enel - VTR - ZeroSSL Diciembre</t>
  </si>
  <si>
    <t>Provision Impuesto A La R</t>
  </si>
  <si>
    <t xml:space="preserve">Impuesto a la Renta      </t>
  </si>
  <si>
    <t>Impuesto Renta AT 2021</t>
  </si>
  <si>
    <t xml:space="preserve">Impuesto Renta </t>
  </si>
  <si>
    <t>Diferencia BH 17 Vania Tapia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</si>
</sst>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1" formatCode="_ * #,##0_ ;_ * \-#,##0_ ;_ * &quot;-&quot;_ ;_ @_ "/>
    <numFmt numFmtId="43" formatCode="_ * #,##0.00_ ;_ * \-#,##0.00_ ;_ * &quot;-&quot;??_ ;_ @_ "/>
    <numFmt numFmtId="164" formatCode="_-* #,##0.00_-;\-* #,##0.00_-;_-* &quot;-&quot;??_-;_-@_-"/>
    <numFmt numFmtId="165" formatCode="_-* #,##0_-;* \(#,##0\)_-;_-* &quot;-&quot;??_-;_-@_-"/>
    <numFmt numFmtId="166" formatCode="[$-1010409]General"/>
    <numFmt numFmtId="167" formatCode="_-* #,##0.000_-;\-* #,##0.000_-;_-* &quot;-&quot;??_-;_-@_-"/>
    <numFmt numFmtId="168" formatCode="_-* #,##0.000_-;\-* #,##0.000_-;_-* &quot;-&quot;???_-;_-@_-"/>
    <numFmt numFmtId="169" formatCode="[$-1010409]#,##0"/>
    <numFmt numFmtId="170" formatCode="_-* #,##0_-;\-* #,##0_-;_-* &quot;-&quot;??_-;_-@_-"/>
    <numFmt numFmtId="171" formatCode="0.0%"/>
    <numFmt numFmtId="172" formatCode="_-* #,##0.00_-;* \(#,##0.00\)_-;_-* &quot;-&quot;??_-;_-@_-"/>
    <numFmt numFmtId="173" formatCode="[$-1340A]#,##0"/>
  </numFmts>
  <fonts count="19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10"/>
      <color theme="1"/>
      <name val="Arial"/>
      <family val="2"/>
    </font>
    <font>
      <sz val="10"/>
      <name val="Times New Roman"/>
      <family val="1"/>
    </font>
    <font>
      <b/>
      <sz val="18"/>
      <name val="Times New Roman"/>
      <family val="1"/>
    </font>
    <font>
      <b/>
      <sz val="10"/>
      <name val="Times New Roman"/>
      <family val="1"/>
    </font>
    <font>
      <b/>
      <sz val="8"/>
      <color indexed="8"/>
      <name val="Arial"/>
      <family val="2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1" fontId="2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7" fillId="0" borderId="0"/>
    <xf numFmtId="0" fontId="18" fillId="0" borderId="0"/>
    <xf numFmtId="0" fontId="1" fillId="0" borderId="0"/>
  </cellStyleXfs>
  <cellXfs count="168">
    <xf numFmtId="0" fontId="0" fillId="0" borderId="0" xfId="0"/>
    <xf numFmtId="0" fontId="4" fillId="0" borderId="0" xfId="0" applyFont="1" applyFill="1" applyBorder="1" applyAlignment="1">
      <alignment vertical="top"/>
    </xf>
    <xf numFmtId="0" fontId="0" fillId="0" borderId="0" xfId="0" pivotButton="1"/>
    <xf numFmtId="0" fontId="0" fillId="0" borderId="0" xfId="0" applyAlignment="1">
      <alignment horizontal="left"/>
    </xf>
    <xf numFmtId="165" fontId="0" fillId="0" borderId="0" xfId="0" applyNumberFormat="1"/>
    <xf numFmtId="0" fontId="0" fillId="0" borderId="0" xfId="0" pivotButton="1" applyAlignment="1">
      <alignment horizontal="center"/>
    </xf>
    <xf numFmtId="0" fontId="0" fillId="0" borderId="0" xfId="0" applyAlignment="1">
      <alignment horizontal="center"/>
    </xf>
    <xf numFmtId="165" fontId="0" fillId="2" borderId="0" xfId="0" applyNumberFormat="1" applyFill="1"/>
    <xf numFmtId="0" fontId="0" fillId="0" borderId="0" xfId="0" applyBorder="1" applyAlignment="1">
      <alignment wrapText="1"/>
    </xf>
    <xf numFmtId="0" fontId="0" fillId="0" borderId="0" xfId="0" applyBorder="1" applyAlignment="1"/>
    <xf numFmtId="49" fontId="0" fillId="0" borderId="0" xfId="0" applyNumberFormat="1" applyBorder="1" applyAlignment="1"/>
    <xf numFmtId="0" fontId="0" fillId="0" borderId="1" xfId="0" applyBorder="1"/>
    <xf numFmtId="165" fontId="0" fillId="0" borderId="0" xfId="1" applyNumberFormat="1" applyFont="1"/>
    <xf numFmtId="165" fontId="0" fillId="0" borderId="1" xfId="1" applyNumberFormat="1" applyFont="1" applyBorder="1"/>
    <xf numFmtId="165" fontId="3" fillId="0" borderId="1" xfId="1" applyNumberFormat="1" applyFont="1" applyBorder="1"/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165" fontId="3" fillId="0" borderId="0" xfId="1" applyNumberFormat="1" applyFont="1" applyAlignment="1">
      <alignment horizontal="center"/>
    </xf>
    <xf numFmtId="165" fontId="3" fillId="0" borderId="0" xfId="1" applyNumberFormat="1" applyFont="1"/>
    <xf numFmtId="14" fontId="0" fillId="0" borderId="1" xfId="0" applyNumberFormat="1" applyBorder="1"/>
    <xf numFmtId="14" fontId="3" fillId="0" borderId="1" xfId="1" applyNumberFormat="1" applyFont="1" applyBorder="1"/>
    <xf numFmtId="14" fontId="0" fillId="0" borderId="1" xfId="0" applyNumberFormat="1" applyFont="1" applyBorder="1"/>
    <xf numFmtId="0" fontId="0" fillId="0" borderId="1" xfId="0" applyFont="1" applyBorder="1"/>
    <xf numFmtId="165" fontId="2" fillId="0" borderId="1" xfId="1" applyNumberFormat="1" applyFont="1" applyBorder="1"/>
    <xf numFmtId="0" fontId="0" fillId="0" borderId="0" xfId="0" applyFont="1"/>
    <xf numFmtId="0" fontId="5" fillId="0" borderId="1" xfId="0" applyFont="1" applyBorder="1" applyAlignment="1">
      <alignment horizontal="center"/>
    </xf>
    <xf numFmtId="14" fontId="0" fillId="0" borderId="0" xfId="0" applyNumberFormat="1"/>
    <xf numFmtId="14" fontId="0" fillId="0" borderId="1" xfId="0" applyNumberFormat="1" applyFont="1" applyFill="1" applyBorder="1"/>
    <xf numFmtId="0" fontId="0" fillId="0" borderId="1" xfId="0" applyFill="1" applyBorder="1"/>
    <xf numFmtId="165" fontId="0" fillId="0" borderId="1" xfId="1" applyNumberFormat="1" applyFont="1" applyFill="1" applyBorder="1"/>
    <xf numFmtId="0" fontId="0" fillId="0" borderId="0" xfId="0" applyFill="1"/>
    <xf numFmtId="167" fontId="3" fillId="0" borderId="0" xfId="1" applyNumberFormat="1" applyFont="1" applyFill="1"/>
    <xf numFmtId="168" fontId="0" fillId="0" borderId="0" xfId="0" applyNumberFormat="1" applyFill="1"/>
    <xf numFmtId="165" fontId="0" fillId="0" borderId="0" xfId="1" applyNumberFormat="1" applyFont="1" applyFill="1"/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5" fontId="2" fillId="0" borderId="0" xfId="1" applyNumberFormat="1" applyFont="1"/>
    <xf numFmtId="165" fontId="3" fillId="0" borderId="0" xfId="0" applyNumberFormat="1" applyFont="1"/>
    <xf numFmtId="14" fontId="0" fillId="0" borderId="1" xfId="0" applyNumberFormat="1" applyFont="1" applyBorder="1" applyAlignment="1">
      <alignment horizontal="right"/>
    </xf>
    <xf numFmtId="169" fontId="4" fillId="0" borderId="0" xfId="0" applyNumberFormat="1" applyFont="1" applyFill="1" applyBorder="1" applyAlignment="1">
      <alignment vertical="top"/>
    </xf>
    <xf numFmtId="166" fontId="4" fillId="0" borderId="0" xfId="0" applyNumberFormat="1" applyFont="1" applyFill="1" applyBorder="1" applyAlignment="1">
      <alignment horizontal="right" vertical="top"/>
    </xf>
    <xf numFmtId="0" fontId="0" fillId="0" borderId="0" xfId="0" applyAlignment="1"/>
    <xf numFmtId="0" fontId="0" fillId="0" borderId="0" xfId="0" applyFill="1" applyBorder="1" applyAlignment="1">
      <alignment wrapText="1"/>
    </xf>
    <xf numFmtId="0" fontId="0" fillId="0" borderId="0" xfId="0" applyFill="1" applyBorder="1" applyAlignment="1"/>
    <xf numFmtId="49" fontId="0" fillId="0" borderId="0" xfId="0" applyNumberFormat="1" applyFill="1" applyBorder="1" applyAlignment="1"/>
    <xf numFmtId="0" fontId="0" fillId="0" borderId="0" xfId="0" applyFill="1" applyAlignment="1">
      <alignment horizontal="left"/>
    </xf>
    <xf numFmtId="165" fontId="3" fillId="0" borderId="0" xfId="1" applyNumberFormat="1" applyFon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14" fontId="0" fillId="0" borderId="1" xfId="0" applyNumberFormat="1" applyFill="1" applyBorder="1"/>
    <xf numFmtId="165" fontId="3" fillId="0" borderId="0" xfId="1" applyNumberFormat="1" applyFont="1" applyFill="1"/>
    <xf numFmtId="14" fontId="3" fillId="0" borderId="1" xfId="1" applyNumberFormat="1" applyFont="1" applyFill="1" applyBorder="1"/>
    <xf numFmtId="165" fontId="3" fillId="0" borderId="1" xfId="1" applyNumberFormat="1" applyFont="1" applyFill="1" applyBorder="1"/>
    <xf numFmtId="165" fontId="0" fillId="0" borderId="0" xfId="1" applyNumberFormat="1" applyFont="1" applyBorder="1" applyAlignment="1"/>
    <xf numFmtId="165" fontId="4" fillId="0" borderId="0" xfId="1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right" vertical="top"/>
    </xf>
    <xf numFmtId="165" fontId="9" fillId="0" borderId="0" xfId="1" applyNumberFormat="1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vertical="top"/>
    </xf>
    <xf numFmtId="0" fontId="0" fillId="0" borderId="0" xfId="0" applyBorder="1"/>
    <xf numFmtId="165" fontId="0" fillId="0" borderId="0" xfId="1" applyNumberFormat="1" applyFont="1" applyBorder="1"/>
    <xf numFmtId="14" fontId="0" fillId="0" borderId="0" xfId="0" applyNumberFormat="1" applyFont="1" applyBorder="1"/>
    <xf numFmtId="0" fontId="0" fillId="0" borderId="0" xfId="0" applyFont="1" applyBorder="1"/>
    <xf numFmtId="170" fontId="0" fillId="0" borderId="0" xfId="1" applyNumberFormat="1" applyFont="1"/>
    <xf numFmtId="170" fontId="3" fillId="0" borderId="0" xfId="0" applyNumberFormat="1" applyFont="1"/>
    <xf numFmtId="170" fontId="3" fillId="0" borderId="0" xfId="1" applyNumberFormat="1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10" fillId="0" borderId="0" xfId="0" applyFont="1"/>
    <xf numFmtId="14" fontId="0" fillId="0" borderId="0" xfId="0" applyNumberFormat="1" applyBorder="1"/>
    <xf numFmtId="0" fontId="6" fillId="0" borderId="0" xfId="0" applyFont="1" applyFill="1" applyBorder="1"/>
    <xf numFmtId="0" fontId="6" fillId="0" borderId="0" xfId="0" applyFont="1" applyFill="1"/>
    <xf numFmtId="0" fontId="7" fillId="0" borderId="0" xfId="0" applyFont="1" applyFill="1" applyBorder="1" applyAlignment="1"/>
    <xf numFmtId="0" fontId="8" fillId="0" borderId="0" xfId="0" applyFont="1" applyFill="1" applyBorder="1" applyAlignment="1"/>
    <xf numFmtId="0" fontId="8" fillId="0" borderId="0" xfId="0" applyFont="1" applyFill="1" applyBorder="1"/>
    <xf numFmtId="0" fontId="12" fillId="0" borderId="0" xfId="0" applyFont="1"/>
    <xf numFmtId="0" fontId="13" fillId="0" borderId="1" xfId="0" applyFont="1" applyBorder="1"/>
    <xf numFmtId="14" fontId="13" fillId="0" borderId="1" xfId="0" applyNumberFormat="1" applyFont="1" applyBorder="1"/>
    <xf numFmtId="165" fontId="13" fillId="0" borderId="1" xfId="1" applyNumberFormat="1" applyFont="1" applyBorder="1"/>
    <xf numFmtId="0" fontId="12" fillId="0" borderId="0" xfId="0" applyFont="1" applyFill="1"/>
    <xf numFmtId="0" fontId="12" fillId="0" borderId="1" xfId="0" applyFont="1" applyFill="1" applyBorder="1"/>
    <xf numFmtId="14" fontId="12" fillId="0" borderId="1" xfId="0" applyNumberFormat="1" applyFont="1" applyFill="1" applyBorder="1"/>
    <xf numFmtId="170" fontId="12" fillId="0" borderId="1" xfId="1" applyNumberFormat="1" applyFont="1" applyFill="1" applyBorder="1"/>
    <xf numFmtId="171" fontId="12" fillId="0" borderId="1" xfId="2" applyNumberFormat="1" applyFont="1" applyFill="1" applyBorder="1"/>
    <xf numFmtId="170" fontId="11" fillId="0" borderId="1" xfId="1" applyNumberFormat="1" applyFont="1" applyFill="1" applyBorder="1"/>
    <xf numFmtId="0" fontId="13" fillId="0" borderId="0" xfId="0" applyFont="1"/>
    <xf numFmtId="170" fontId="13" fillId="0" borderId="1" xfId="1" applyNumberFormat="1" applyFont="1" applyBorder="1"/>
    <xf numFmtId="170" fontId="13" fillId="0" borderId="1" xfId="1" applyNumberFormat="1" applyFont="1" applyFill="1" applyBorder="1"/>
    <xf numFmtId="170" fontId="13" fillId="2" borderId="1" xfId="1" applyNumberFormat="1" applyFont="1" applyFill="1" applyBorder="1"/>
    <xf numFmtId="16" fontId="0" fillId="0" borderId="0" xfId="0" applyNumberForma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13" fillId="0" borderId="1" xfId="0" applyFont="1" applyFill="1" applyBorder="1"/>
    <xf numFmtId="0" fontId="13" fillId="0" borderId="2" xfId="0" applyFont="1" applyFill="1" applyBorder="1"/>
    <xf numFmtId="14" fontId="2" fillId="0" borderId="1" xfId="3" applyNumberFormat="1" applyFont="1" applyFill="1" applyBorder="1"/>
    <xf numFmtId="165" fontId="2" fillId="0" borderId="1" xfId="1" applyNumberFormat="1" applyFont="1" applyFill="1" applyBorder="1"/>
    <xf numFmtId="171" fontId="2" fillId="0" borderId="1" xfId="2" applyNumberFormat="1" applyFont="1" applyFill="1" applyBorder="1"/>
    <xf numFmtId="170" fontId="2" fillId="0" borderId="1" xfId="1" applyNumberFormat="1" applyFont="1" applyFill="1" applyBorder="1"/>
    <xf numFmtId="165" fontId="2" fillId="0" borderId="3" xfId="1" applyNumberFormat="1" applyFont="1" applyFill="1" applyBorder="1"/>
    <xf numFmtId="14" fontId="3" fillId="0" borderId="1" xfId="0" applyNumberFormat="1" applyFont="1" applyBorder="1"/>
    <xf numFmtId="0" fontId="13" fillId="3" borderId="1" xfId="0" applyFont="1" applyFill="1" applyBorder="1"/>
    <xf numFmtId="165" fontId="13" fillId="3" borderId="1" xfId="1" applyNumberFormat="1" applyFont="1" applyFill="1" applyBorder="1"/>
    <xf numFmtId="0" fontId="14" fillId="0" borderId="1" xfId="0" applyFont="1" applyFill="1" applyBorder="1" applyAlignment="1">
      <alignment vertical="top"/>
    </xf>
    <xf numFmtId="165" fontId="15" fillId="0" borderId="1" xfId="1" applyNumberFormat="1" applyFont="1" applyBorder="1" applyAlignment="1">
      <alignment horizontal="center"/>
    </xf>
    <xf numFmtId="165" fontId="14" fillId="0" borderId="0" xfId="1" applyNumberFormat="1" applyFont="1" applyFill="1" applyBorder="1" applyAlignment="1">
      <alignment horizontal="right" vertical="top"/>
    </xf>
    <xf numFmtId="165" fontId="0" fillId="0" borderId="0" xfId="0" applyNumberFormat="1" applyFill="1"/>
    <xf numFmtId="0" fontId="3" fillId="0" borderId="0" xfId="0" applyFont="1" applyAlignment="1">
      <alignment horizontal="center"/>
    </xf>
    <xf numFmtId="0" fontId="0" fillId="0" borderId="0" xfId="0" applyFill="1" applyBorder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170" fontId="0" fillId="0" borderId="0" xfId="0" applyNumberFormat="1"/>
    <xf numFmtId="0" fontId="3" fillId="0" borderId="1" xfId="0" applyFont="1" applyBorder="1" applyAlignment="1">
      <alignment horizontal="center"/>
    </xf>
    <xf numFmtId="41" fontId="0" fillId="0" borderId="0" xfId="4" applyFont="1"/>
    <xf numFmtId="0" fontId="0" fillId="0" borderId="1" xfId="3" applyFont="1" applyFill="1" applyBorder="1"/>
    <xf numFmtId="172" fontId="0" fillId="0" borderId="0" xfId="1" applyNumberFormat="1" applyFont="1" applyFill="1"/>
    <xf numFmtId="43" fontId="0" fillId="0" borderId="0" xfId="0" applyNumberFormat="1" applyFill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170" fontId="12" fillId="0" borderId="0" xfId="0" applyNumberFormat="1" applyFont="1" applyFill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4" fontId="12" fillId="0" borderId="1" xfId="0" applyNumberFormat="1" applyFont="1" applyBorder="1" applyAlignment="1">
      <alignment horizontal="right"/>
    </xf>
    <xf numFmtId="0" fontId="12" fillId="0" borderId="1" xfId="0" applyFont="1" applyBorder="1"/>
    <xf numFmtId="165" fontId="12" fillId="0" borderId="1" xfId="1" applyNumberFormat="1" applyFont="1" applyBorder="1"/>
    <xf numFmtId="0" fontId="3" fillId="0" borderId="0" xfId="0" applyFont="1" applyAlignment="1">
      <alignment horizontal="center"/>
    </xf>
    <xf numFmtId="41" fontId="3" fillId="0" borderId="0" xfId="4" applyFont="1"/>
    <xf numFmtId="14" fontId="12" fillId="0" borderId="1" xfId="0" applyNumberFormat="1" applyFont="1" applyFill="1" applyBorder="1" applyAlignment="1">
      <alignment horizontal="right"/>
    </xf>
    <xf numFmtId="41" fontId="0" fillId="0" borderId="0" xfId="0" applyNumberFormat="1"/>
    <xf numFmtId="173" fontId="14" fillId="0" borderId="1" xfId="0" applyNumberFormat="1" applyFont="1" applyFill="1" applyBorder="1" applyAlignment="1">
      <alignment horizontal="right" vertical="top"/>
    </xf>
    <xf numFmtId="173" fontId="14" fillId="0" borderId="1" xfId="0" applyNumberFormat="1" applyFont="1" applyFill="1" applyBorder="1" applyAlignment="1">
      <alignment vertical="top"/>
    </xf>
    <xf numFmtId="173" fontId="0" fillId="0" borderId="0" xfId="0" applyNumberFormat="1"/>
    <xf numFmtId="0" fontId="0" fillId="0" borderId="0" xfId="1" applyNumberFormat="1" applyFont="1"/>
    <xf numFmtId="173" fontId="0" fillId="0" borderId="0" xfId="1" applyNumberFormat="1" applyFont="1"/>
    <xf numFmtId="0" fontId="3" fillId="0" borderId="0" xfId="1" applyNumberFormat="1" applyFont="1"/>
    <xf numFmtId="173" fontId="3" fillId="0" borderId="0" xfId="1" applyNumberFormat="1" applyFont="1"/>
    <xf numFmtId="173" fontId="0" fillId="0" borderId="1" xfId="0" applyNumberFormat="1" applyBorder="1"/>
    <xf numFmtId="173" fontId="0" fillId="0" borderId="1" xfId="0" applyNumberFormat="1" applyFill="1" applyBorder="1"/>
    <xf numFmtId="0" fontId="3" fillId="0" borderId="1" xfId="0" applyFont="1" applyBorder="1" applyAlignment="1">
      <alignment horizontal="center"/>
    </xf>
    <xf numFmtId="165" fontId="12" fillId="0" borderId="1" xfId="1" applyNumberFormat="1" applyFont="1" applyFill="1" applyBorder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165" fontId="15" fillId="0" borderId="1" xfId="1" applyNumberFormat="1" applyFont="1" applyFill="1" applyBorder="1" applyAlignment="1">
      <alignment horizontal="center"/>
    </xf>
    <xf numFmtId="0" fontId="4" fillId="0" borderId="0" xfId="0" applyFont="1" applyAlignment="1" applyProtection="1">
      <alignment vertical="top" wrapText="1" readingOrder="1"/>
      <protection locked="0"/>
    </xf>
    <xf numFmtId="0" fontId="8" fillId="0" borderId="0" xfId="0" applyFont="1" applyFill="1" applyBorder="1" applyAlignment="1">
      <alignment horizontal="center"/>
    </xf>
    <xf numFmtId="49" fontId="8" fillId="0" borderId="0" xfId="0" quotePrefix="1" applyNumberFormat="1" applyFont="1" applyFill="1" applyBorder="1" applyAlignment="1">
      <alignment horizontal="center"/>
    </xf>
    <xf numFmtId="49" fontId="8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3" fillId="0" borderId="0" xfId="0" applyFont="1" applyAlignment="1">
      <alignment horizontal="center" wrapText="1"/>
    </xf>
    <xf numFmtId="0" fontId="13" fillId="0" borderId="1" xfId="0" applyFont="1" applyBorder="1"/>
    <xf numFmtId="0" fontId="13" fillId="0" borderId="1" xfId="0" applyFont="1" applyBorder="1" applyAlignment="1">
      <alignment horizontal="center"/>
    </xf>
    <xf numFmtId="165" fontId="13" fillId="0" borderId="1" xfId="1" applyNumberFormat="1" applyFont="1" applyBorder="1" applyAlignment="1">
      <alignment horizontal="center"/>
    </xf>
  </cellXfs>
  <cellStyles count="10">
    <cellStyle name="Millares" xfId="1" builtinId="3"/>
    <cellStyle name="Millares [0]" xfId="4" builtinId="6"/>
    <cellStyle name="Millares 2" xfId="6" xr:uid="{14AE2466-39DC-4379-9E29-6CE5DE942B2A}"/>
    <cellStyle name="Normal" xfId="0" builtinId="0"/>
    <cellStyle name="Normal 2" xfId="5" xr:uid="{B11BAE13-CC87-4AA7-9F63-59954519DC43}"/>
    <cellStyle name="Normal 3" xfId="3" xr:uid="{00000000-0005-0000-0000-000003000000}"/>
    <cellStyle name="Normal 4" xfId="7" xr:uid="{2226381F-6198-4039-BA5E-A5509E93F004}"/>
    <cellStyle name="Normal 5" xfId="8" xr:uid="{496E2A09-48C2-42AC-8BFA-8D9689A9DAF1}"/>
    <cellStyle name="Normal 6" xfId="9" xr:uid="{5F213ED0-ABF2-4B27-91FB-038479151700}"/>
    <cellStyle name="Porcentaje" xfId="2" builtinId="5"/>
  </cellStyles>
  <dxfs count="13"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5" formatCode="_-* #,##0_-;* \(#,##0\)_-;_-* &quot;-&quot;??_-;_-@_-"/>
    </dxf>
    <dxf>
      <numFmt numFmtId="170" formatCode="_-* #,##0_-;\-* #,##0_-;_-* &quot;-&quot;??_-;_-@_-"/>
    </dxf>
    <dxf>
      <numFmt numFmtId="174" formatCode="_-* #,##0.0_-;\-* #,##0.0_-;_-* &quot;-&quot;??_-;_-@_-"/>
    </dxf>
    <dxf>
      <numFmt numFmtId="164" formatCode="_-* #,##0.00_-;\-* #,##0.00_-;_-* &quot;-&quot;??_-;_-@_-"/>
    </dxf>
    <dxf>
      <numFmt numFmtId="165" formatCode="_-* #,##0_-;* \(#,##0\)_-;_-* &quot;-&quot;??_-;_-@_-"/>
    </dxf>
    <dxf>
      <numFmt numFmtId="170" formatCode="_-* #,##0_-;\-* #,##0_-;_-* &quot;-&quot;??_-;_-@_-"/>
    </dxf>
    <dxf>
      <numFmt numFmtId="174" formatCode="_-* #,##0.0_-;\-* #,##0.0_-;_-* &quot;-&quot;??_-;_-@_-"/>
    </dxf>
    <dxf>
      <numFmt numFmtId="164" formatCode="_-* #,##0.00_-;\-* #,##0.0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pivotCacheDefinition" Target="pivotCache/pivotCacheDefinition1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689D8945-67F0-4092-AA21-A99932325351" TargetMode="External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cid:689D8945-67F0-4092-AA21-A99932325351" TargetMode="External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cid:689D8945-67F0-4092-AA21-A99932325351" TargetMode="External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cid:689D8945-67F0-4092-AA21-A99932325351" TargetMode="External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cid:689D8945-67F0-4092-AA21-A99932325351" TargetMode="External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cid:689D8945-67F0-4092-AA21-A99932325351" TargetMode="External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cid:689D8945-67F0-4092-AA21-A99932325351" TargetMode="External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cid:689D8945-67F0-4092-AA21-A99932325351" TargetMode="External"/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cid:689D8945-67F0-4092-AA21-A99932325351" TargetMode="External"/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cid:689D8945-67F0-4092-AA21-A99932325351" TargetMode="External"/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cid:689D8945-67F0-4092-AA21-A99932325351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689D8945-67F0-4092-AA21-A99932325351" TargetMode="External"/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cid:689D8945-67F0-4092-AA21-A99932325351" TargetMode="External"/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cid:689D8945-67F0-4092-AA21-A99932325351" TargetMode="External"/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cid:689D8945-67F0-4092-AA21-A99932325351" TargetMode="External"/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cid:689D8945-67F0-4092-AA21-A99932325351" TargetMode="External"/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cid:689D8945-67F0-4092-AA21-A99932325351" TargetMode="External"/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cid:689D8945-67F0-4092-AA21-A99932325351" TargetMode="External"/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image" Target="cid:689D8945-67F0-4092-AA21-A99932325351" TargetMode="External"/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image" Target="cid:689D8945-67F0-4092-AA21-A99932325351" TargetMode="External"/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image" Target="cid:689D8945-67F0-4092-AA21-A99932325351" TargetMode="External"/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image" Target="cid:689D8945-67F0-4092-AA21-A99932325351" TargetMode="Externa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cid:689D8945-67F0-4092-AA21-A99932325351" TargetMode="External"/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image" Target="cid:689D8945-67F0-4092-AA21-A99932325351" TargetMode="External"/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image" Target="cid:689D8945-67F0-4092-AA21-A99932325351" TargetMode="External"/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image" Target="cid:689D8945-67F0-4092-AA21-A99932325351" TargetMode="External"/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2" Type="http://schemas.openxmlformats.org/officeDocument/2006/relationships/image" Target="cid:689D8945-67F0-4092-AA21-A99932325351" TargetMode="External"/><Relationship Id="rId1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2" Type="http://schemas.openxmlformats.org/officeDocument/2006/relationships/image" Target="cid:689D8945-67F0-4092-AA21-A99932325351" TargetMode="External"/><Relationship Id="rId1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2" Type="http://schemas.openxmlformats.org/officeDocument/2006/relationships/image" Target="cid:689D8945-67F0-4092-AA21-A99932325351" TargetMode="External"/><Relationship Id="rId1" Type="http://schemas.openxmlformats.org/officeDocument/2006/relationships/image" Target="../media/image1.png"/></Relationships>
</file>

<file path=xl/drawings/_rels/drawing36.xml.rels><?xml version="1.0" encoding="UTF-8" standalone="yes"?>
<Relationships xmlns="http://schemas.openxmlformats.org/package/2006/relationships"><Relationship Id="rId2" Type="http://schemas.openxmlformats.org/officeDocument/2006/relationships/image" Target="cid:689D8945-67F0-4092-AA21-A99932325351" TargetMode="External"/><Relationship Id="rId1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2" Type="http://schemas.openxmlformats.org/officeDocument/2006/relationships/image" Target="cid:689D8945-67F0-4092-AA21-A99932325351" TargetMode="External"/><Relationship Id="rId1" Type="http://schemas.openxmlformats.org/officeDocument/2006/relationships/image" Target="../media/image1.png"/></Relationships>
</file>

<file path=xl/drawings/_rels/drawing38.xml.rels><?xml version="1.0" encoding="UTF-8" standalone="yes"?>
<Relationships xmlns="http://schemas.openxmlformats.org/package/2006/relationships"><Relationship Id="rId2" Type="http://schemas.openxmlformats.org/officeDocument/2006/relationships/image" Target="cid:689D8945-67F0-4092-AA21-A99932325351" TargetMode="External"/><Relationship Id="rId1" Type="http://schemas.openxmlformats.org/officeDocument/2006/relationships/image" Target="../media/image1.png"/></Relationships>
</file>

<file path=xl/drawings/_rels/drawing39.xml.rels><?xml version="1.0" encoding="UTF-8" standalone="yes"?>
<Relationships xmlns="http://schemas.openxmlformats.org/package/2006/relationships"><Relationship Id="rId2" Type="http://schemas.openxmlformats.org/officeDocument/2006/relationships/image" Target="cid:689D8945-67F0-4092-AA21-A99932325351" TargetMode="Externa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cid:689D8945-67F0-4092-AA21-A99932325351" TargetMode="External"/><Relationship Id="rId1" Type="http://schemas.openxmlformats.org/officeDocument/2006/relationships/image" Target="../media/image1.png"/></Relationships>
</file>

<file path=xl/drawings/_rels/drawing40.xml.rels><?xml version="1.0" encoding="UTF-8" standalone="yes"?>
<Relationships xmlns="http://schemas.openxmlformats.org/package/2006/relationships"><Relationship Id="rId2" Type="http://schemas.openxmlformats.org/officeDocument/2006/relationships/image" Target="cid:689D8945-67F0-4092-AA21-A99932325351" TargetMode="External"/><Relationship Id="rId1" Type="http://schemas.openxmlformats.org/officeDocument/2006/relationships/image" Target="../media/image1.png"/></Relationships>
</file>

<file path=xl/drawings/_rels/drawing41.xml.rels><?xml version="1.0" encoding="UTF-8" standalone="yes"?>
<Relationships xmlns="http://schemas.openxmlformats.org/package/2006/relationships"><Relationship Id="rId2" Type="http://schemas.openxmlformats.org/officeDocument/2006/relationships/image" Target="cid:689D8945-67F0-4092-AA21-A99932325351" TargetMode="External"/><Relationship Id="rId1" Type="http://schemas.openxmlformats.org/officeDocument/2006/relationships/image" Target="../media/image1.png"/></Relationships>
</file>

<file path=xl/drawings/_rels/drawing42.xml.rels><?xml version="1.0" encoding="UTF-8" standalone="yes"?>
<Relationships xmlns="http://schemas.openxmlformats.org/package/2006/relationships"><Relationship Id="rId2" Type="http://schemas.openxmlformats.org/officeDocument/2006/relationships/image" Target="cid:689D8945-67F0-4092-AA21-A99932325351" TargetMode="External"/><Relationship Id="rId1" Type="http://schemas.openxmlformats.org/officeDocument/2006/relationships/image" Target="../media/image1.png"/></Relationships>
</file>

<file path=xl/drawings/_rels/drawing43.xml.rels><?xml version="1.0" encoding="UTF-8" standalone="yes"?>
<Relationships xmlns="http://schemas.openxmlformats.org/package/2006/relationships"><Relationship Id="rId2" Type="http://schemas.openxmlformats.org/officeDocument/2006/relationships/image" Target="cid:689D8945-67F0-4092-AA21-A99932325351" TargetMode="External"/><Relationship Id="rId1" Type="http://schemas.openxmlformats.org/officeDocument/2006/relationships/image" Target="../media/image1.png"/></Relationships>
</file>

<file path=xl/drawings/_rels/drawing44.xml.rels><?xml version="1.0" encoding="UTF-8" standalone="yes"?>
<Relationships xmlns="http://schemas.openxmlformats.org/package/2006/relationships"><Relationship Id="rId2" Type="http://schemas.openxmlformats.org/officeDocument/2006/relationships/image" Target="cid:689D8945-67F0-4092-AA21-A99932325351" TargetMode="Externa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cid:689D8945-67F0-4092-AA21-A99932325351" TargetMode="Externa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cid:689D8945-67F0-4092-AA21-A99932325351" TargetMode="Externa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cid:689D8945-67F0-4092-AA21-A99932325351" TargetMode="External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cid:689D8945-67F0-4092-AA21-A99932325351" TargetMode="External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cid:689D8945-67F0-4092-AA21-A99932325351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5</xdr:row>
      <xdr:rowOff>114300</xdr:rowOff>
    </xdr:from>
    <xdr:to>
      <xdr:col>4</xdr:col>
      <xdr:colOff>1834515</xdr:colOff>
      <xdr:row>8</xdr:row>
      <xdr:rowOff>140335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51962AF-1D36-4547-8366-7C765F81E824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971550"/>
          <a:ext cx="4168140" cy="5403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3924300</xdr:colOff>
      <xdr:row>0</xdr:row>
      <xdr:rowOff>0</xdr:rowOff>
    </xdr:from>
    <xdr:to>
      <xdr:col>3</xdr:col>
      <xdr:colOff>834390</xdr:colOff>
      <xdr:row>2</xdr:row>
      <xdr:rowOff>95250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791BE08-5813-428D-AEF9-ACE3A1849AD2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8225" y="0"/>
          <a:ext cx="2929890" cy="419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3924300</xdr:colOff>
      <xdr:row>0</xdr:row>
      <xdr:rowOff>0</xdr:rowOff>
    </xdr:from>
    <xdr:to>
      <xdr:col>3</xdr:col>
      <xdr:colOff>834390</xdr:colOff>
      <xdr:row>2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B102561-BBC6-4D21-812C-0EA6BF4D017D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9650" y="0"/>
          <a:ext cx="2758440" cy="419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751416</xdr:colOff>
      <xdr:row>0</xdr:row>
      <xdr:rowOff>84667</xdr:rowOff>
    </xdr:from>
    <xdr:to>
      <xdr:col>6</xdr:col>
      <xdr:colOff>1165647</xdr:colOff>
      <xdr:row>2</xdr:row>
      <xdr:rowOff>94192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6C3ADB3-B497-46CD-8590-44E3E5532266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1583" y="84667"/>
          <a:ext cx="2033481" cy="3270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571498</xdr:colOff>
      <xdr:row>0</xdr:row>
      <xdr:rowOff>84667</xdr:rowOff>
    </xdr:from>
    <xdr:to>
      <xdr:col>6</xdr:col>
      <xdr:colOff>1176229</xdr:colOff>
      <xdr:row>2</xdr:row>
      <xdr:rowOff>94192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642B255-8D15-4B5D-AF84-F258B293CDBC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4665" y="84667"/>
          <a:ext cx="2033481" cy="3270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161925</xdr:colOff>
      <xdr:row>0</xdr:row>
      <xdr:rowOff>152400</xdr:rowOff>
    </xdr:from>
    <xdr:to>
      <xdr:col>19</xdr:col>
      <xdr:colOff>577214</xdr:colOff>
      <xdr:row>3</xdr:row>
      <xdr:rowOff>85725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6A028E9-B942-4FAA-B58E-8DB032DF5DD1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92375" y="152400"/>
          <a:ext cx="2929890" cy="419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4455583</xdr:colOff>
      <xdr:row>0</xdr:row>
      <xdr:rowOff>42333</xdr:rowOff>
    </xdr:from>
    <xdr:to>
      <xdr:col>3</xdr:col>
      <xdr:colOff>805814</xdr:colOff>
      <xdr:row>2</xdr:row>
      <xdr:rowOff>51858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FC925D5-33E4-4F8A-819A-265F30E99291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5166" y="42333"/>
          <a:ext cx="2033481" cy="3270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4339167</xdr:colOff>
      <xdr:row>0</xdr:row>
      <xdr:rowOff>52917</xdr:rowOff>
    </xdr:from>
    <xdr:to>
      <xdr:col>3</xdr:col>
      <xdr:colOff>699981</xdr:colOff>
      <xdr:row>2</xdr:row>
      <xdr:rowOff>62442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131626-F50F-4EBE-943B-2CD3D7628B1F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0" y="52917"/>
          <a:ext cx="2033481" cy="3270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3905250</xdr:colOff>
      <xdr:row>0</xdr:row>
      <xdr:rowOff>0</xdr:rowOff>
    </xdr:from>
    <xdr:to>
      <xdr:col>3</xdr:col>
      <xdr:colOff>910590</xdr:colOff>
      <xdr:row>2</xdr:row>
      <xdr:rowOff>95250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BB326AC-FA65-48BB-AB07-6DDAAE7E2CC2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9175" y="0"/>
          <a:ext cx="2929890" cy="419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4339167</xdr:colOff>
      <xdr:row>0</xdr:row>
      <xdr:rowOff>63500</xdr:rowOff>
    </xdr:from>
    <xdr:to>
      <xdr:col>3</xdr:col>
      <xdr:colOff>509481</xdr:colOff>
      <xdr:row>2</xdr:row>
      <xdr:rowOff>73025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07500F9-C6E3-4CC1-B661-0593DF645A9C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0" y="63500"/>
          <a:ext cx="2033481" cy="3270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4328583</xdr:colOff>
      <xdr:row>0</xdr:row>
      <xdr:rowOff>42333</xdr:rowOff>
    </xdr:from>
    <xdr:to>
      <xdr:col>3</xdr:col>
      <xdr:colOff>678814</xdr:colOff>
      <xdr:row>2</xdr:row>
      <xdr:rowOff>51858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A6C7623-0BA3-426B-9A84-DE69053183EB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28166" y="42333"/>
          <a:ext cx="2033481" cy="3270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142875</xdr:colOff>
      <xdr:row>0</xdr:row>
      <xdr:rowOff>9525</xdr:rowOff>
    </xdr:from>
    <xdr:to>
      <xdr:col>9</xdr:col>
      <xdr:colOff>920115</xdr:colOff>
      <xdr:row>2</xdr:row>
      <xdr:rowOff>104775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EE284F4-C32F-45DB-93F9-59F963FE51D8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0" y="9525"/>
          <a:ext cx="2929890" cy="419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4307416</xdr:colOff>
      <xdr:row>0</xdr:row>
      <xdr:rowOff>63500</xdr:rowOff>
    </xdr:from>
    <xdr:to>
      <xdr:col>3</xdr:col>
      <xdr:colOff>763480</xdr:colOff>
      <xdr:row>2</xdr:row>
      <xdr:rowOff>73025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03F16FA-28AF-48CA-AAFD-334AC91234B0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999" y="63500"/>
          <a:ext cx="2033481" cy="3270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4360334</xdr:colOff>
      <xdr:row>0</xdr:row>
      <xdr:rowOff>31750</xdr:rowOff>
    </xdr:from>
    <xdr:to>
      <xdr:col>3</xdr:col>
      <xdr:colOff>721148</xdr:colOff>
      <xdr:row>2</xdr:row>
      <xdr:rowOff>41275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B1307C5-07B6-451E-906B-E8F9962674CB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9917" y="31750"/>
          <a:ext cx="2033481" cy="3270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4434417</xdr:colOff>
      <xdr:row>0</xdr:row>
      <xdr:rowOff>95250</xdr:rowOff>
    </xdr:from>
    <xdr:to>
      <xdr:col>3</xdr:col>
      <xdr:colOff>699981</xdr:colOff>
      <xdr:row>2</xdr:row>
      <xdr:rowOff>104775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4B1A21C-1E74-4357-8485-7276B33805FF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95250"/>
          <a:ext cx="2033481" cy="3270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4349750</xdr:colOff>
      <xdr:row>0</xdr:row>
      <xdr:rowOff>31750</xdr:rowOff>
    </xdr:from>
    <xdr:to>
      <xdr:col>3</xdr:col>
      <xdr:colOff>774064</xdr:colOff>
      <xdr:row>2</xdr:row>
      <xdr:rowOff>41275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176A6F6-A0DA-4539-8D62-A2AC1E522FBA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49333" y="31750"/>
          <a:ext cx="2033481" cy="3270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123825</xdr:colOff>
      <xdr:row>0</xdr:row>
      <xdr:rowOff>95250</xdr:rowOff>
    </xdr:from>
    <xdr:to>
      <xdr:col>6</xdr:col>
      <xdr:colOff>901065</xdr:colOff>
      <xdr:row>3</xdr:row>
      <xdr:rowOff>28575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8BF4AE9-3845-4E7A-AE7C-202C435CCCD2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5475" y="95250"/>
          <a:ext cx="2929890" cy="419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3600450</xdr:colOff>
      <xdr:row>0</xdr:row>
      <xdr:rowOff>123825</xdr:rowOff>
    </xdr:from>
    <xdr:to>
      <xdr:col>3</xdr:col>
      <xdr:colOff>986790</xdr:colOff>
      <xdr:row>3</xdr:row>
      <xdr:rowOff>57150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2E60F16-3CBC-471F-9866-9227DEA6DFFF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2025" y="123825"/>
          <a:ext cx="2929890" cy="419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4307416</xdr:colOff>
      <xdr:row>0</xdr:row>
      <xdr:rowOff>42333</xdr:rowOff>
    </xdr:from>
    <xdr:to>
      <xdr:col>3</xdr:col>
      <xdr:colOff>922231</xdr:colOff>
      <xdr:row>2</xdr:row>
      <xdr:rowOff>51858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C1C15BD-A9E2-4B61-8788-AD4CABCBDC12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9833" y="42333"/>
          <a:ext cx="2033481" cy="3270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4402667</xdr:colOff>
      <xdr:row>0</xdr:row>
      <xdr:rowOff>52917</xdr:rowOff>
    </xdr:from>
    <xdr:to>
      <xdr:col>3</xdr:col>
      <xdr:colOff>816398</xdr:colOff>
      <xdr:row>2</xdr:row>
      <xdr:rowOff>62442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07AA944-23FE-4F33-849B-D70E30795393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5084" y="52917"/>
          <a:ext cx="2033481" cy="3270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4286250</xdr:colOff>
      <xdr:row>0</xdr:row>
      <xdr:rowOff>52917</xdr:rowOff>
    </xdr:from>
    <xdr:to>
      <xdr:col>3</xdr:col>
      <xdr:colOff>996315</xdr:colOff>
      <xdr:row>2</xdr:row>
      <xdr:rowOff>62442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F476A57-40B8-4BFC-AF72-E5AD85B94F1C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8667" y="52917"/>
          <a:ext cx="2033481" cy="3270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4370916</xdr:colOff>
      <xdr:row>0</xdr:row>
      <xdr:rowOff>31750</xdr:rowOff>
    </xdr:from>
    <xdr:to>
      <xdr:col>3</xdr:col>
      <xdr:colOff>731731</xdr:colOff>
      <xdr:row>2</xdr:row>
      <xdr:rowOff>41275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F92B4CB-39D6-4C3A-BE21-AFA1BCA18BE2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3333" y="31750"/>
          <a:ext cx="2033481" cy="3270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1365251</xdr:colOff>
      <xdr:row>0</xdr:row>
      <xdr:rowOff>116418</xdr:rowOff>
    </xdr:from>
    <xdr:to>
      <xdr:col>4</xdr:col>
      <xdr:colOff>943398</xdr:colOff>
      <xdr:row>2</xdr:row>
      <xdr:rowOff>125943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6BA3123-1679-4786-96EF-B6A58944EBA8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0334" y="116418"/>
          <a:ext cx="2033481" cy="3270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4423833</xdr:colOff>
      <xdr:row>0</xdr:row>
      <xdr:rowOff>42334</xdr:rowOff>
    </xdr:from>
    <xdr:to>
      <xdr:col>3</xdr:col>
      <xdr:colOff>699981</xdr:colOff>
      <xdr:row>2</xdr:row>
      <xdr:rowOff>51859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1921815-50A6-4248-AFE0-831F41330DF2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6250" y="42334"/>
          <a:ext cx="2033481" cy="3270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4455584</xdr:colOff>
      <xdr:row>0</xdr:row>
      <xdr:rowOff>31750</xdr:rowOff>
    </xdr:from>
    <xdr:to>
      <xdr:col>3</xdr:col>
      <xdr:colOff>932815</xdr:colOff>
      <xdr:row>2</xdr:row>
      <xdr:rowOff>41275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A02DB42-51CB-4CEA-A3F7-65028FB23437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8001" y="31750"/>
          <a:ext cx="2033481" cy="3270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4423833</xdr:colOff>
      <xdr:row>0</xdr:row>
      <xdr:rowOff>31750</xdr:rowOff>
    </xdr:from>
    <xdr:to>
      <xdr:col>3</xdr:col>
      <xdr:colOff>858731</xdr:colOff>
      <xdr:row>2</xdr:row>
      <xdr:rowOff>41275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B68B9FD-F5BD-47E0-B5B7-2C5BA82B7C6E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6250" y="31750"/>
          <a:ext cx="2033481" cy="3270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4572000</xdr:colOff>
      <xdr:row>0</xdr:row>
      <xdr:rowOff>63500</xdr:rowOff>
    </xdr:from>
    <xdr:to>
      <xdr:col>3</xdr:col>
      <xdr:colOff>943398</xdr:colOff>
      <xdr:row>2</xdr:row>
      <xdr:rowOff>73025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CB1DA89-106F-45B6-A820-D6988A13AA1D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4417" y="63500"/>
          <a:ext cx="2033481" cy="3270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4267199</xdr:colOff>
      <xdr:row>0</xdr:row>
      <xdr:rowOff>67735</xdr:rowOff>
    </xdr:from>
    <xdr:to>
      <xdr:col>3</xdr:col>
      <xdr:colOff>1358264</xdr:colOff>
      <xdr:row>2</xdr:row>
      <xdr:rowOff>77260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4BA1902-C66E-4858-A9F5-5CE41C62502D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9616" y="67735"/>
          <a:ext cx="2033481" cy="3270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4691062</xdr:colOff>
      <xdr:row>0</xdr:row>
      <xdr:rowOff>47625</xdr:rowOff>
    </xdr:from>
    <xdr:to>
      <xdr:col>3</xdr:col>
      <xdr:colOff>1010602</xdr:colOff>
      <xdr:row>2</xdr:row>
      <xdr:rowOff>47625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7DFC5D3-E304-43E9-9CCB-7C42CA690B88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22156" y="47625"/>
          <a:ext cx="2034540" cy="333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4591050</xdr:colOff>
      <xdr:row>0</xdr:row>
      <xdr:rowOff>28575</xdr:rowOff>
    </xdr:from>
    <xdr:to>
      <xdr:col>3</xdr:col>
      <xdr:colOff>1005840</xdr:colOff>
      <xdr:row>2</xdr:row>
      <xdr:rowOff>38100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8714013-ACC9-4EEE-BFEB-54B3C7D195FA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23467" y="28575"/>
          <a:ext cx="2034540" cy="3270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4714876</xdr:colOff>
      <xdr:row>0</xdr:row>
      <xdr:rowOff>59533</xdr:rowOff>
    </xdr:from>
    <xdr:to>
      <xdr:col>3</xdr:col>
      <xdr:colOff>1177291</xdr:colOff>
      <xdr:row>2</xdr:row>
      <xdr:rowOff>59533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5AC6A7D-ED60-43D0-8C49-222B7366E024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5970" y="59533"/>
          <a:ext cx="2034540" cy="333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4738687</xdr:colOff>
      <xdr:row>0</xdr:row>
      <xdr:rowOff>71438</xdr:rowOff>
    </xdr:from>
    <xdr:to>
      <xdr:col>3</xdr:col>
      <xdr:colOff>1153477</xdr:colOff>
      <xdr:row>2</xdr:row>
      <xdr:rowOff>71438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9CC2B32-1A94-4A91-98E0-81AE6FC87AC9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9781" y="71438"/>
          <a:ext cx="2034540" cy="333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4714874</xdr:colOff>
      <xdr:row>0</xdr:row>
      <xdr:rowOff>47626</xdr:rowOff>
    </xdr:from>
    <xdr:to>
      <xdr:col>3</xdr:col>
      <xdr:colOff>1153477</xdr:colOff>
      <xdr:row>2</xdr:row>
      <xdr:rowOff>47626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2F9CFBA-301B-4F3A-83EB-7764CBD31193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7843" y="47626"/>
          <a:ext cx="2034540" cy="333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306917</xdr:colOff>
      <xdr:row>0</xdr:row>
      <xdr:rowOff>127000</xdr:rowOff>
    </xdr:from>
    <xdr:to>
      <xdr:col>3</xdr:col>
      <xdr:colOff>2340398</xdr:colOff>
      <xdr:row>2</xdr:row>
      <xdr:rowOff>136525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CBE5CDC-8981-4F4B-8A19-4AE838E4E62C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127000"/>
          <a:ext cx="2033481" cy="3270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4714874</xdr:colOff>
      <xdr:row>0</xdr:row>
      <xdr:rowOff>47626</xdr:rowOff>
    </xdr:from>
    <xdr:to>
      <xdr:col>3</xdr:col>
      <xdr:colOff>1153477</xdr:colOff>
      <xdr:row>2</xdr:row>
      <xdr:rowOff>47626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0712307-3C14-46BA-9510-83C638C68C33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0224" y="47626"/>
          <a:ext cx="2039303" cy="323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4595813</xdr:colOff>
      <xdr:row>0</xdr:row>
      <xdr:rowOff>83345</xdr:rowOff>
    </xdr:from>
    <xdr:to>
      <xdr:col>3</xdr:col>
      <xdr:colOff>843916</xdr:colOff>
      <xdr:row>2</xdr:row>
      <xdr:rowOff>83345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7BA9B6D-9E8D-43EA-A66E-51BCD1C12A6F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8782" y="83345"/>
          <a:ext cx="2034540" cy="333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4762500</xdr:colOff>
      <xdr:row>0</xdr:row>
      <xdr:rowOff>71438</xdr:rowOff>
    </xdr:from>
    <xdr:to>
      <xdr:col>3</xdr:col>
      <xdr:colOff>1010603</xdr:colOff>
      <xdr:row>2</xdr:row>
      <xdr:rowOff>71438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5BA2B01-FB5A-48EC-B492-7F7DCC5E1168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93594" y="71438"/>
          <a:ext cx="2034540" cy="333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4750593</xdr:colOff>
      <xdr:row>0</xdr:row>
      <xdr:rowOff>47625</xdr:rowOff>
    </xdr:from>
    <xdr:to>
      <xdr:col>3</xdr:col>
      <xdr:colOff>998696</xdr:colOff>
      <xdr:row>2</xdr:row>
      <xdr:rowOff>47625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40B7097-9F84-4571-9993-773B06D99A68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1687" y="47625"/>
          <a:ext cx="2034540" cy="333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4750593</xdr:colOff>
      <xdr:row>0</xdr:row>
      <xdr:rowOff>47625</xdr:rowOff>
    </xdr:from>
    <xdr:to>
      <xdr:col>3</xdr:col>
      <xdr:colOff>998696</xdr:colOff>
      <xdr:row>2</xdr:row>
      <xdr:rowOff>47625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F5A8D1E-CB84-43E6-B4BD-B01C4DA5CB26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4068" y="47625"/>
          <a:ext cx="2029778" cy="323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685800</xdr:colOff>
      <xdr:row>0</xdr:row>
      <xdr:rowOff>85725</xdr:rowOff>
    </xdr:from>
    <xdr:to>
      <xdr:col>14</xdr:col>
      <xdr:colOff>901065</xdr:colOff>
      <xdr:row>3</xdr:row>
      <xdr:rowOff>19050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03936DC-5B3D-4A7B-B4A0-85EA47704FF7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77725" y="85725"/>
          <a:ext cx="2929890" cy="419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3848100</xdr:colOff>
      <xdr:row>0</xdr:row>
      <xdr:rowOff>47625</xdr:rowOff>
    </xdr:from>
    <xdr:to>
      <xdr:col>3</xdr:col>
      <xdr:colOff>786765</xdr:colOff>
      <xdr:row>2</xdr:row>
      <xdr:rowOff>142875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D1E9113-0BAE-4334-BF5B-2B511EF9A3D1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7740" y="47625"/>
          <a:ext cx="2927985" cy="4152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338666</xdr:colOff>
      <xdr:row>0</xdr:row>
      <xdr:rowOff>52918</xdr:rowOff>
    </xdr:from>
    <xdr:to>
      <xdr:col>7</xdr:col>
      <xdr:colOff>848147</xdr:colOff>
      <xdr:row>2</xdr:row>
      <xdr:rowOff>62443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51AB1DD-BE26-4B94-9DC6-E2ECB2E0AA3A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7583" y="52918"/>
          <a:ext cx="2033481" cy="3270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4476750</xdr:colOff>
      <xdr:row>0</xdr:row>
      <xdr:rowOff>74084</xdr:rowOff>
    </xdr:from>
    <xdr:to>
      <xdr:col>3</xdr:col>
      <xdr:colOff>530647</xdr:colOff>
      <xdr:row>2</xdr:row>
      <xdr:rowOff>83609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B922CEF-5D5A-47AD-9D43-E08FFBC00EE3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76333" y="74084"/>
          <a:ext cx="2033481" cy="3270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3848100</xdr:colOff>
      <xdr:row>0</xdr:row>
      <xdr:rowOff>47625</xdr:rowOff>
    </xdr:from>
    <xdr:to>
      <xdr:col>3</xdr:col>
      <xdr:colOff>786765</xdr:colOff>
      <xdr:row>2</xdr:row>
      <xdr:rowOff>142875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AA1A558-A762-47E5-B570-03913645BBE8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2025" y="47625"/>
          <a:ext cx="2929890" cy="419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ulia Labarca Gaete" refreshedDate="42753.429074074076" createdVersion="5" refreshedVersion="5" minRefreshableVersion="3" recordCount="560" xr:uid="{00000000-000A-0000-FFFF-FFFF0C000000}">
  <cacheSource type="worksheet">
    <worksheetSource ref="A1:N561" sheet="Libro Mayor"/>
  </cacheSource>
  <cacheFields count="14">
    <cacheField name="Cuenta " numFmtId="0">
      <sharedItems containsSemiMixedTypes="0" containsString="0" containsNumber="1" containsInteger="1" minValue="1101208" maxValue="5150201"/>
    </cacheField>
    <cacheField name="Nombre Cuenta" numFmtId="0">
      <sharedItems/>
    </cacheField>
    <cacheField name="Cuenta 2" numFmtId="0">
      <sharedItems count="35">
        <s v="1101208 Banco Bice"/>
        <s v="1104401 Fondos por Rendir"/>
        <s v="1104403 Anticipo de Proveedores"/>
        <s v="1107101 I.V.A.Credito Fiscal"/>
        <s v="1208506 Equipos computacionales"/>
        <s v="1209506 Deprec. Acum. Equipos Computacionales"/>
        <s v="2102101 Proveedores Nacionales"/>
        <s v="2102105 Remuneraciones por Pagar"/>
        <s v="2102107 Cuentas por pagar"/>
        <s v="2102108 Rendiciones por pagar"/>
        <s v="2102110 Facturas por recibir gastos"/>
        <s v="2102401 Honorarios Por Pagar"/>
        <s v="2103101 Cuentas por Pagar Empresas Relacionadas"/>
        <s v="2107102 Impuesto Unico A Los Trabajadores"/>
        <s v="2107103 Retencion 10% Segunda Categoria"/>
        <s v="2107105 A.F.P. por pagar"/>
        <s v="2107106 Isapre por pagar"/>
        <s v="2107107 Mutual por pagar"/>
        <s v="2206101 Provisión de Vacaciones"/>
        <s v="3101101 Capital Suscrito Y Pagado"/>
        <s v="3101401 Perdidas Acumuladas"/>
        <s v="4120101 Ingresos Varios"/>
        <s v="4501001 INGRESOS POR DONACIONES"/>
        <s v="5130101 Sueldo Base"/>
        <s v="5130104 Bono de Movilizacion"/>
        <s v="5130105 Bono de Alimentacion"/>
        <s v="5130109 Vacaciones"/>
        <s v="5130113 Aportes Empleador"/>
        <s v="5130151 Gastos de Administracion"/>
        <s v="5130162 Gastos Comunes"/>
        <s v="5130601 Arriendo Instalaciones"/>
        <s v="5131000 Depreciacion Activo Fijo"/>
        <s v="5135003 Observatorio Fiscal"/>
        <s v="5135004 Marco regulatorio para la solidaridad"/>
        <s v="5150201 Corrección Monetaria Activos"/>
      </sharedItems>
    </cacheField>
    <cacheField name="Fecha" numFmtId="0">
      <sharedItems/>
    </cacheField>
    <cacheField name="Mes" numFmtId="0">
      <sharedItems containsSemiMixedTypes="0" containsString="0" containsNumber="1" containsInteger="1" minValue="0" maxValue="12" count="12">
        <n v="0"/>
        <n v="1"/>
        <n v="3"/>
        <n v="4"/>
        <n v="5"/>
        <n v="6"/>
        <n v="7"/>
        <n v="8"/>
        <n v="9"/>
        <n v="10"/>
        <n v="11"/>
        <n v="12"/>
      </sharedItems>
    </cacheField>
    <cacheField name="TipoComp." numFmtId="0">
      <sharedItems/>
    </cacheField>
    <cacheField name="Número" numFmtId="0">
      <sharedItems containsSemiMixedTypes="0" containsString="0" containsNumber="1" containsInteger="1" minValue="0" maxValue="120018"/>
    </cacheField>
    <cacheField name="Glosa" numFmtId="0">
      <sharedItems/>
    </cacheField>
    <cacheField name="Centro Responsabilidad" numFmtId="0">
      <sharedItems/>
    </cacheField>
    <cacheField name="Moneda" numFmtId="0">
      <sharedItems containsBlank="1"/>
    </cacheField>
    <cacheField name="Debe" numFmtId="165">
      <sharedItems containsSemiMixedTypes="0" containsString="0" containsNumber="1" containsInteger="1" minValue="0" maxValue="20000000"/>
    </cacheField>
    <cacheField name="Haber" numFmtId="165">
      <sharedItems containsSemiMixedTypes="0" containsString="0" containsNumber="1" containsInteger="1" minValue="0" maxValue="20000000"/>
    </cacheField>
    <cacheField name="Monto" numFmtId="165">
      <sharedItems containsSemiMixedTypes="0" containsString="0" containsNumber="1" containsInteger="1" minValue="-20000000" maxValue="20000000"/>
    </cacheField>
    <cacheField name="Saldo" numFmtId="165">
      <sharedItems containsSemiMixedTypes="0" containsString="0" containsNumber="1" containsInteger="1" minValue="-144594330" maxValue="8646175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60">
  <r>
    <n v="1101208"/>
    <s v="Banco Bice"/>
    <x v="0"/>
    <s v="31/12/2013"/>
    <x v="0"/>
    <s v="AP"/>
    <n v="0"/>
    <s v="Apertura"/>
    <s v="SCC"/>
    <m/>
    <n v="2588705"/>
    <n v="0"/>
    <n v="2588705"/>
    <n v="2588705"/>
  </r>
  <r>
    <n v="1101208"/>
    <s v="Banco Bice"/>
    <x v="0"/>
    <s v="04/01/2016"/>
    <x v="1"/>
    <s v="AP"/>
    <n v="10009"/>
    <s v="PAGO F.1730 NOVUS FUSION SPA  "/>
    <s v="SCC"/>
    <s v="$"/>
    <n v="0"/>
    <n v="20230"/>
    <n v="-20230"/>
    <n v="2568475"/>
  </r>
  <r>
    <n v="1101208"/>
    <s v="Banco Bice"/>
    <x v="0"/>
    <s v="12/01/2016"/>
    <x v="1"/>
    <s v="AP"/>
    <n v="10006"/>
    <s v="PAGO BH 41JORGE ELIAS BRITO HA"/>
    <s v="SCC"/>
    <s v="$"/>
    <n v="0"/>
    <n v="337500"/>
    <n v="-337500"/>
    <n v="2230975"/>
  </r>
  <r>
    <n v="1101208"/>
    <s v="Banco Bice"/>
    <x v="0"/>
    <s v="12/01/2016"/>
    <x v="1"/>
    <s v="AP"/>
    <n v="10007"/>
    <s v="PAGO BH 45 ALEJANDRO CARLOS SI"/>
    <s v="SCC"/>
    <s v="$"/>
    <n v="0"/>
    <n v="337500"/>
    <n v="-337500"/>
    <n v="1893475"/>
  </r>
  <r>
    <n v="1101208"/>
    <s v="Banco Bice"/>
    <x v="0"/>
    <s v="28/01/2016"/>
    <x v="1"/>
    <s v="AP"/>
    <n v="10005"/>
    <s v="DONACION JEANNETTE  SCHIESS EN"/>
    <s v="SCC"/>
    <s v="$"/>
    <n v="2600000"/>
    <n v="0"/>
    <n v="2600000"/>
    <n v="4493475"/>
  </r>
  <r>
    <n v="1101208"/>
    <s v="Banco Bice"/>
    <x v="0"/>
    <s v="28/01/2016"/>
    <x v="1"/>
    <s v="AP"/>
    <n v="10008"/>
    <s v="PAGO F.905 FUENTES &amp; ASOCIADOS"/>
    <s v="SCC"/>
    <s v="$"/>
    <n v="0"/>
    <n v="4382574"/>
    <n v="-4382574"/>
    <n v="110901"/>
  </r>
  <r>
    <n v="1101208"/>
    <s v="Banco Bice"/>
    <x v="0"/>
    <s v="10/03/2016"/>
    <x v="2"/>
    <s v="AP"/>
    <n v="30007"/>
    <s v="REEMBOLSO GALILEA PAGO F.29 EN"/>
    <s v="SCC"/>
    <s v="$"/>
    <n v="0"/>
    <n v="75000"/>
    <n v="-75000"/>
    <n v="35901"/>
  </r>
  <r>
    <n v="1101208"/>
    <s v="Banco Bice"/>
    <x v="0"/>
    <s v="14/03/2016"/>
    <x v="2"/>
    <s v="AP"/>
    <n v="30002"/>
    <s v="PAGO BH 50 JORGE ELIAS BRITO  "/>
    <s v="SCC"/>
    <s v="$"/>
    <n v="0"/>
    <n v="337500"/>
    <n v="-337500"/>
    <n v="-301599"/>
  </r>
  <r>
    <n v="1101208"/>
    <s v="Banco Bice"/>
    <x v="0"/>
    <s v="14/03/2016"/>
    <x v="2"/>
    <s v="AP"/>
    <n v="30004"/>
    <s v="PAGO BH 46 ALEJANDRO SIERRA CA"/>
    <s v="SCC"/>
    <s v="$"/>
    <n v="0"/>
    <n v="337500"/>
    <n v="-337500"/>
    <n v="-639099"/>
  </r>
  <r>
    <n v="1101208"/>
    <s v="Banco Bice"/>
    <x v="0"/>
    <s v="16/03/2016"/>
    <x v="2"/>
    <s v="AP"/>
    <n v="30015"/>
    <s v="REEMBOLSO INTERNET VTR        "/>
    <s v="SCC"/>
    <s v="$"/>
    <n v="0"/>
    <n v="37505"/>
    <n v="-37505"/>
    <n v="-676604"/>
  </r>
  <r>
    <n v="1101208"/>
    <s v="Banco Bice"/>
    <x v="0"/>
    <s v="16/03/2016"/>
    <x v="2"/>
    <s v="AP"/>
    <n v="30014"/>
    <s v="ARRIENDO OFICINAS MARZO       "/>
    <s v="SCC"/>
    <s v="$"/>
    <n v="0"/>
    <n v="902020"/>
    <n v="-902020"/>
    <n v="-1578624"/>
  </r>
  <r>
    <n v="1101208"/>
    <s v="Banco Bice"/>
    <x v="0"/>
    <s v="22/03/2016"/>
    <x v="2"/>
    <s v="AP"/>
    <n v="30005"/>
    <s v="PAGO BH 55 LUIS LEON VALENZUEL"/>
    <s v="SCC"/>
    <s v="$"/>
    <n v="0"/>
    <n v="594000"/>
    <n v="-594000"/>
    <n v="-2172624"/>
  </r>
  <r>
    <n v="1101208"/>
    <s v="Banco Bice"/>
    <x v="0"/>
    <s v="23/03/2016"/>
    <x v="2"/>
    <s v="AP"/>
    <n v="30011"/>
    <s v="PAGO DE REMUNERACIONES Y COTIZ"/>
    <s v="SCC"/>
    <s v="$"/>
    <n v="0"/>
    <n v="6464698"/>
    <n v="-6464698"/>
    <n v="-8637322"/>
  </r>
  <r>
    <n v="1101208"/>
    <s v="Banco Bice"/>
    <x v="0"/>
    <s v="31/03/2016"/>
    <x v="2"/>
    <s v="AP"/>
    <n v="30006"/>
    <s v="DONACION CHRISTOPH SCHIESS    "/>
    <s v="SCC"/>
    <s v="$"/>
    <n v="5000000"/>
    <n v="0"/>
    <n v="5000000"/>
    <n v="-3637322"/>
  </r>
  <r>
    <n v="1101208"/>
    <s v="Banco Bice"/>
    <x v="0"/>
    <s v="31/03/2016"/>
    <x v="2"/>
    <s v="AP"/>
    <n v="30012"/>
    <s v="REV DONACION CHRISTOPH SCHIESS"/>
    <s v="SCC"/>
    <s v="$"/>
    <n v="0"/>
    <n v="5000000"/>
    <n v="-5000000"/>
    <n v="-8637322"/>
  </r>
  <r>
    <n v="1101208"/>
    <s v="Banco Bice"/>
    <x v="0"/>
    <s v="31/03/2016"/>
    <x v="2"/>
    <s v="AP"/>
    <n v="30013"/>
    <s v="DONACION CHRISTOPH SCHIESS    "/>
    <s v="SCC"/>
    <s v="$"/>
    <n v="15000000"/>
    <n v="0"/>
    <n v="15000000"/>
    <n v="6362678"/>
  </r>
  <r>
    <n v="1101208"/>
    <s v="Banco Bice"/>
    <x v="0"/>
    <s v="06/04/2016"/>
    <x v="3"/>
    <s v="AP"/>
    <n v="40014"/>
    <s v="PAGO BH 50 JORGE ELIAS BRITO  "/>
    <s v="SCC"/>
    <s v="$"/>
    <n v="0"/>
    <n v="337500"/>
    <n v="-337500"/>
    <n v="6025178"/>
  </r>
  <r>
    <n v="1101208"/>
    <s v="Banco Bice"/>
    <x v="0"/>
    <s v="06/04/2016"/>
    <x v="3"/>
    <s v="AP"/>
    <n v="40013"/>
    <s v="PAGO BH 50 JORGE ELIAS BRITO  "/>
    <s v="SCC"/>
    <s v="$"/>
    <n v="0"/>
    <n v="337500"/>
    <n v="-337500"/>
    <n v="5687678"/>
  </r>
  <r>
    <n v="1101208"/>
    <s v="Banco Bice"/>
    <x v="0"/>
    <s v="06/04/2016"/>
    <x v="3"/>
    <s v="AP"/>
    <n v="40016"/>
    <s v="ARRIENDO OFICINAS ABRIL       "/>
    <s v="SCC"/>
    <s v="$"/>
    <n v="0"/>
    <n v="903840"/>
    <n v="-903840"/>
    <n v="4783838"/>
  </r>
  <r>
    <n v="1101208"/>
    <s v="Banco Bice"/>
    <x v="0"/>
    <s v="08/04/2016"/>
    <x v="3"/>
    <s v="AP"/>
    <n v="40015"/>
    <s v="PAGO F.29 MARZO               "/>
    <s v="SCC"/>
    <s v="$"/>
    <n v="0"/>
    <n v="478336"/>
    <n v="-478336"/>
    <n v="4305502"/>
  </r>
  <r>
    <n v="1101208"/>
    <s v="Banco Bice"/>
    <x v="0"/>
    <s v="13/04/2016"/>
    <x v="3"/>
    <s v="AP"/>
    <n v="40012"/>
    <s v="PAGO BH 58 LUIS LEON VALENZUEL"/>
    <s v="SCC"/>
    <s v="$"/>
    <n v="0"/>
    <n v="450000"/>
    <n v="-450000"/>
    <n v="3855502"/>
  </r>
  <r>
    <n v="1101208"/>
    <s v="Banco Bice"/>
    <x v="0"/>
    <s v="21/04/2016"/>
    <x v="3"/>
    <s v="AP"/>
    <n v="40017"/>
    <s v="DONACION CHRISTOPH SCHIESS    "/>
    <s v="SCC"/>
    <s v="$"/>
    <n v="5000000"/>
    <n v="0"/>
    <n v="5000000"/>
    <n v="8855502"/>
  </r>
  <r>
    <n v="1101208"/>
    <s v="Banco Bice"/>
    <x v="0"/>
    <s v="21/04/2016"/>
    <x v="3"/>
    <s v="AP"/>
    <n v="40011"/>
    <s v="PAGO DE REMUNERACIONES Y COTIZ"/>
    <s v="SCC"/>
    <s v="$"/>
    <n v="0"/>
    <n v="6466874"/>
    <n v="-6466874"/>
    <n v="2388628"/>
  </r>
  <r>
    <n v="1101208"/>
    <s v="Banco Bice"/>
    <x v="0"/>
    <s v="27/04/2016"/>
    <x v="3"/>
    <s v="AP"/>
    <n v="40018"/>
    <s v="DONACION CHRISTOPH SCHIESS 27/"/>
    <s v="SCC"/>
    <s v="$"/>
    <n v="5000000"/>
    <n v="0"/>
    <n v="5000000"/>
    <n v="7388628"/>
  </r>
  <r>
    <n v="1101208"/>
    <s v="Banco Bice"/>
    <x v="0"/>
    <s v="04/05/2016"/>
    <x v="4"/>
    <s v="AP"/>
    <n v="50016"/>
    <s v="PAGO CERTIFICADOS DE DONACIONE"/>
    <s v="SCC"/>
    <s v="$"/>
    <n v="0"/>
    <n v="33820"/>
    <n v="-33820"/>
    <n v="7354808"/>
  </r>
  <r>
    <n v="1101208"/>
    <s v="Banco Bice"/>
    <x v="0"/>
    <s v="04/05/2016"/>
    <x v="4"/>
    <s v="AP"/>
    <n v="50018"/>
    <s v="REV PAGO CERTIFICADOS DE DONAC"/>
    <s v="SCC"/>
    <s v="$"/>
    <n v="33820"/>
    <n v="0"/>
    <n v="33820"/>
    <n v="7388628"/>
  </r>
  <r>
    <n v="1101208"/>
    <s v="Banco Bice"/>
    <x v="0"/>
    <s v="04/05/2016"/>
    <x v="4"/>
    <s v="AP"/>
    <n v="50019"/>
    <s v="PAGO CERTIFICADOS DE DONACIONE"/>
    <s v="SCC"/>
    <s v="$"/>
    <n v="0"/>
    <n v="33820"/>
    <n v="-33820"/>
    <n v="7354808"/>
  </r>
  <r>
    <n v="1101208"/>
    <s v="Banco Bice"/>
    <x v="0"/>
    <s v="04/05/2016"/>
    <x v="4"/>
    <s v="AP"/>
    <n v="50015"/>
    <s v="ARRIENDO OFICINAS MAYO        "/>
    <s v="SCC"/>
    <s v="$"/>
    <n v="0"/>
    <n v="907100"/>
    <n v="-907100"/>
    <n v="6447708"/>
  </r>
  <r>
    <n v="1101208"/>
    <s v="Banco Bice"/>
    <x v="0"/>
    <s v="11/05/2016"/>
    <x v="4"/>
    <s v="AP"/>
    <n v="50014"/>
    <s v="PAGO F.29 ABRIL               "/>
    <s v="SCC"/>
    <s v="$"/>
    <n v="0"/>
    <n v="385773"/>
    <n v="-385773"/>
    <n v="6061935"/>
  </r>
  <r>
    <n v="1101208"/>
    <s v="Banco Bice"/>
    <x v="0"/>
    <s v="19/05/2016"/>
    <x v="4"/>
    <s v="AP"/>
    <n v="50010"/>
    <s v="PAGO BH 18 LUIS MELLA CAMPOS  "/>
    <s v="SCC"/>
    <s v="$"/>
    <n v="0"/>
    <n v="360000"/>
    <n v="-360000"/>
    <n v="5701935"/>
  </r>
  <r>
    <n v="1101208"/>
    <s v="Banco Bice"/>
    <x v="0"/>
    <s v="23/05/2016"/>
    <x v="4"/>
    <s v="AP"/>
    <n v="50011"/>
    <s v="DONACION JEANNETTE SCHIESS 23/"/>
    <s v="SCC"/>
    <s v="$"/>
    <n v="1000000"/>
    <n v="0"/>
    <n v="1000000"/>
    <n v="6701935"/>
  </r>
  <r>
    <n v="1101208"/>
    <s v="Banco Bice"/>
    <x v="0"/>
    <s v="23/05/2016"/>
    <x v="4"/>
    <s v="AP"/>
    <n v="50017"/>
    <s v="PAGO DE REMUNERACIONES Y COTIZ"/>
    <s v="SCC"/>
    <s v="$"/>
    <n v="0"/>
    <n v="6469370"/>
    <n v="-6469370"/>
    <n v="232565"/>
  </r>
  <r>
    <n v="1101208"/>
    <s v="Banco Bice"/>
    <x v="0"/>
    <s v="24/05/2016"/>
    <x v="4"/>
    <s v="AP"/>
    <n v="50012"/>
    <s v="DONACION CHRISTOPH SCHIESS 24/"/>
    <s v="SCC"/>
    <s v="$"/>
    <n v="5000000"/>
    <n v="0"/>
    <n v="5000000"/>
    <n v="5232565"/>
  </r>
  <r>
    <n v="1101208"/>
    <s v="Banco Bice"/>
    <x v="0"/>
    <s v="25/05/2016"/>
    <x v="4"/>
    <s v="AP"/>
    <n v="50013"/>
    <s v="DONACION CHRISTOPH SCHIESS 25/"/>
    <s v="SCC"/>
    <s v="$"/>
    <n v="5000000"/>
    <n v="0"/>
    <n v="5000000"/>
    <n v="10232565"/>
  </r>
  <r>
    <n v="1101208"/>
    <s v="Banco Bice"/>
    <x v="0"/>
    <s v="30/05/2016"/>
    <x v="4"/>
    <s v="AP"/>
    <n v="50008"/>
    <s v="PAGO BH 19 LUIS MELLA CAMPOS  "/>
    <s v="SCC"/>
    <s v="$"/>
    <n v="0"/>
    <n v="50000"/>
    <n v="-50000"/>
    <n v="10182565"/>
  </r>
  <r>
    <n v="1101208"/>
    <s v="Banco Bice"/>
    <x v="0"/>
    <s v="30/05/2016"/>
    <x v="4"/>
    <s v="AP"/>
    <n v="50009"/>
    <s v="PAGO BH 56 JORGE BRITO HASBUN "/>
    <s v="SCC"/>
    <s v="$"/>
    <n v="0"/>
    <n v="337500"/>
    <n v="-337500"/>
    <n v="9845065"/>
  </r>
  <r>
    <n v="1101208"/>
    <s v="Banco Bice"/>
    <x v="0"/>
    <s v="01/06/2016"/>
    <x v="5"/>
    <s v="AP"/>
    <n v="60008"/>
    <s v="PAGO BH 48 ALEJANDRO CARLOS SI"/>
    <s v="SCC"/>
    <s v="$"/>
    <n v="0"/>
    <n v="337500"/>
    <n v="-337500"/>
    <n v="9507565"/>
  </r>
  <r>
    <n v="1101208"/>
    <s v="Banco Bice"/>
    <x v="0"/>
    <s v="01/06/2016"/>
    <x v="5"/>
    <s v="AP"/>
    <n v="60009"/>
    <s v="PAGO BH 57 JORGE ELIAS BRITO H"/>
    <s v="SCC"/>
    <s v="$"/>
    <n v="0"/>
    <n v="315000"/>
    <n v="-315000"/>
    <n v="9192565"/>
  </r>
  <r>
    <n v="1101208"/>
    <s v="Banco Bice"/>
    <x v="0"/>
    <s v="06/06/2016"/>
    <x v="5"/>
    <s v="AP"/>
    <n v="60019"/>
    <s v="ARRIENDO OFICINAS JUNIO       "/>
    <s v="SCC"/>
    <s v="$"/>
    <n v="0"/>
    <n v="910280"/>
    <n v="-910280"/>
    <n v="8282285"/>
  </r>
  <r>
    <n v="1101208"/>
    <s v="Banco Bice"/>
    <x v="0"/>
    <s v="06/06/2016"/>
    <x v="5"/>
    <s v="AP"/>
    <n v="60015"/>
    <s v="PAGO F/605 COMERCIAL BRACHILEN"/>
    <s v="SCC"/>
    <s v="$"/>
    <n v="0"/>
    <n v="92820"/>
    <n v="-92820"/>
    <n v="8189465"/>
  </r>
  <r>
    <n v="1101208"/>
    <s v="Banco Bice"/>
    <x v="0"/>
    <s v="10/06/2016"/>
    <x v="5"/>
    <s v="AP"/>
    <n v="60010"/>
    <s v="PAGO BH 93 RODRIGO JOSE ALIAGA"/>
    <s v="SCC"/>
    <s v="$"/>
    <n v="0"/>
    <n v="900000"/>
    <n v="-900000"/>
    <n v="7289465"/>
  </r>
  <r>
    <n v="1101208"/>
    <s v="Banco Bice"/>
    <x v="0"/>
    <s v="13/06/2016"/>
    <x v="5"/>
    <s v="AP"/>
    <n v="60013"/>
    <s v="PAGO F.29 MAYO                "/>
    <s v="SCC"/>
    <s v="$"/>
    <n v="0"/>
    <n v="451891"/>
    <n v="-451891"/>
    <n v="6837574"/>
  </r>
  <r>
    <n v="1101208"/>
    <s v="Banco Bice"/>
    <x v="0"/>
    <s v="23/06/2016"/>
    <x v="5"/>
    <s v="AP"/>
    <n v="60011"/>
    <s v="PAGO F/126151 PONTIFICIA UNIVE"/>
    <s v="SCC"/>
    <s v="$"/>
    <n v="0"/>
    <n v="78008"/>
    <n v="-78008"/>
    <n v="6759566"/>
  </r>
  <r>
    <n v="1101208"/>
    <s v="Banco Bice"/>
    <x v="0"/>
    <s v="24/06/2016"/>
    <x v="5"/>
    <s v="AP"/>
    <n v="60007"/>
    <s v="DONACION CHRISTOPH SCHIESS 24/"/>
    <s v="SCC"/>
    <s v="$"/>
    <n v="10000000"/>
    <n v="0"/>
    <n v="10000000"/>
    <n v="16759566"/>
  </r>
  <r>
    <n v="1101208"/>
    <s v="Banco Bice"/>
    <x v="0"/>
    <s v="24/06/2016"/>
    <x v="5"/>
    <s v="AP"/>
    <n v="60016"/>
    <s v="PAGO DE REMUNERACIONES Y COTIZ"/>
    <s v="SCC"/>
    <s v="$"/>
    <n v="0"/>
    <n v="6471186"/>
    <n v="-6471186"/>
    <n v="10288380"/>
  </r>
  <r>
    <n v="1101208"/>
    <s v="Banco Bice"/>
    <x v="0"/>
    <s v="24/06/2016"/>
    <x v="5"/>
    <s v="AP"/>
    <n v="60017"/>
    <s v="PAGO DE REMUNERACIONES Y COTIZ"/>
    <s v="SCC"/>
    <s v="$"/>
    <n v="0"/>
    <n v="6471186"/>
    <n v="-6471186"/>
    <n v="3817194"/>
  </r>
  <r>
    <n v="1101208"/>
    <s v="Banco Bice"/>
    <x v="0"/>
    <s v="24/06/2016"/>
    <x v="5"/>
    <s v="AP"/>
    <n v="60018"/>
    <s v="REV. PAGO DE REMUNERACIONES Y "/>
    <s v="SCC"/>
    <s v="$"/>
    <n v="6471186"/>
    <n v="0"/>
    <n v="6471186"/>
    <n v="10288380"/>
  </r>
  <r>
    <n v="1101208"/>
    <s v="Banco Bice"/>
    <x v="0"/>
    <s v="28/06/2016"/>
    <x v="5"/>
    <s v="AP"/>
    <n v="60014"/>
    <s v="ANTICIPO LEKEITIO SPA F 318   "/>
    <s v="SCC"/>
    <s v="$"/>
    <n v="0"/>
    <n v="71043"/>
    <n v="-71043"/>
    <n v="10217337"/>
  </r>
  <r>
    <n v="1101208"/>
    <s v="Banco Bice"/>
    <x v="0"/>
    <s v="08/07/2016"/>
    <x v="6"/>
    <s v="AP"/>
    <n v="70008"/>
    <s v="PAGO F.29 JUNIO               "/>
    <s v="SCC"/>
    <s v="$"/>
    <n v="0"/>
    <n v="394900"/>
    <n v="-394900"/>
    <n v="9822437"/>
  </r>
  <r>
    <n v="1101208"/>
    <s v="Banco Bice"/>
    <x v="0"/>
    <s v="13/07/2016"/>
    <x v="6"/>
    <s v="AP"/>
    <n v="70010"/>
    <s v="PAGO F.534 ASESORIAS P M LIMIT"/>
    <s v="SCC"/>
    <s v="$"/>
    <n v="0"/>
    <n v="696939"/>
    <n v="-696939"/>
    <n v="9125498"/>
  </r>
  <r>
    <n v="1101208"/>
    <s v="Banco Bice"/>
    <x v="0"/>
    <s v="14/07/2016"/>
    <x v="6"/>
    <s v="AP"/>
    <n v="70009"/>
    <s v="PAGO BH.114 MARIA CLAUDIA DEL "/>
    <s v="SCC"/>
    <s v="$"/>
    <n v="0"/>
    <n v="900000"/>
    <n v="-900000"/>
    <n v="8225498"/>
  </r>
  <r>
    <n v="1101208"/>
    <s v="Banco Bice"/>
    <x v="0"/>
    <s v="22/07/2016"/>
    <x v="6"/>
    <s v="AP"/>
    <n v="70011"/>
    <s v="DONACION CHRISTOPH SCHIESS 22/"/>
    <s v="SCC"/>
    <s v="$"/>
    <n v="5000000"/>
    <n v="0"/>
    <n v="5000000"/>
    <n v="13225498"/>
  </r>
  <r>
    <n v="1101208"/>
    <s v="Banco Bice"/>
    <x v="0"/>
    <s v="22/07/2016"/>
    <x v="6"/>
    <s v="AP"/>
    <n v="70016"/>
    <s v="PAGO DE REMUNERACIONES Y COTIZ"/>
    <s v="SCC"/>
    <s v="$"/>
    <n v="0"/>
    <n v="6483006"/>
    <n v="-6483006"/>
    <n v="6742492"/>
  </r>
  <r>
    <n v="1101208"/>
    <s v="Banco Bice"/>
    <x v="0"/>
    <s v="26/07/2016"/>
    <x v="6"/>
    <s v="AP"/>
    <n v="70012"/>
    <s v="PAGO BH.63 LUIS MIGUEL LEON VA"/>
    <s v="SCC"/>
    <s v="$"/>
    <n v="0"/>
    <n v="594000"/>
    <n v="-594000"/>
    <n v="6148492"/>
  </r>
  <r>
    <n v="1101208"/>
    <s v="Banco Bice"/>
    <x v="0"/>
    <s v="27/07/2016"/>
    <x v="6"/>
    <s v="AP"/>
    <n v="70013"/>
    <s v="DONACION CHRISTOPH SCHIESS 27/"/>
    <s v="SCC"/>
    <s v="$"/>
    <n v="5000000"/>
    <n v="0"/>
    <n v="5000000"/>
    <n v="11148492"/>
  </r>
  <r>
    <n v="1101208"/>
    <s v="Banco Bice"/>
    <x v="0"/>
    <s v="08/08/2016"/>
    <x v="7"/>
    <s v="AP"/>
    <n v="80005"/>
    <s v="DONACION CHRISTOPH SCHIESS SEG"/>
    <s v="SCC"/>
    <s v="$"/>
    <n v="15000000"/>
    <n v="0"/>
    <n v="15000000"/>
    <n v="26148492"/>
  </r>
  <r>
    <n v="1101208"/>
    <s v="Banco Bice"/>
    <x v="0"/>
    <s v="11/08/2016"/>
    <x v="7"/>
    <s v="AP"/>
    <n v="80007"/>
    <s v="PAGO FORMULARIO 29 JULIO      "/>
    <s v="SCC"/>
    <s v="$"/>
    <n v="0"/>
    <n v="459759"/>
    <n v="-459759"/>
    <n v="25688733"/>
  </r>
  <r>
    <n v="1101208"/>
    <s v="Banco Bice"/>
    <x v="0"/>
    <s v="24/08/2016"/>
    <x v="7"/>
    <s v="AP"/>
    <n v="80008"/>
    <s v="PAGO REMUNERACIONES AGOSTOS 20"/>
    <s v="SCC"/>
    <s v="$"/>
    <n v="0"/>
    <n v="11106919"/>
    <n v="-11106919"/>
    <n v="14581814"/>
  </r>
  <r>
    <n v="1101208"/>
    <s v="Banco Bice"/>
    <x v="0"/>
    <s v="30/08/2016"/>
    <x v="7"/>
    <s v="AP"/>
    <n v="80006"/>
    <s v="PAGO BH/65 LUIS LEON VALENZUEL"/>
    <s v="SCC"/>
    <s v="$"/>
    <n v="0"/>
    <n v="594000"/>
    <n v="-594000"/>
    <n v="13987814"/>
  </r>
  <r>
    <n v="1101208"/>
    <s v="Banco Bice"/>
    <x v="0"/>
    <s v="01/09/2016"/>
    <x v="8"/>
    <s v="AP"/>
    <n v="90003"/>
    <s v="PAGO BH/100 RODRIGO ALIAGA ROM"/>
    <s v="SCC"/>
    <s v="$"/>
    <n v="0"/>
    <n v="720000"/>
    <n v="-720000"/>
    <n v="13267814"/>
  </r>
  <r>
    <n v="1101208"/>
    <s v="Banco Bice"/>
    <x v="0"/>
    <s v="05/09/2016"/>
    <x v="8"/>
    <s v="AP"/>
    <n v="90002"/>
    <s v="DONACION CHRISTOPH SCHIESS SEG"/>
    <s v="SCC"/>
    <s v="$"/>
    <n v="15000000"/>
    <n v="0"/>
    <n v="15000000"/>
    <n v="28267814"/>
  </r>
  <r>
    <n v="1101208"/>
    <s v="Banco Bice"/>
    <x v="0"/>
    <s v="13/09/2016"/>
    <x v="8"/>
    <s v="AP"/>
    <n v="90001"/>
    <s v="PAGO F.29 MES DE AGOSTO       "/>
    <s v="SCC"/>
    <s v="$"/>
    <n v="0"/>
    <n v="564432"/>
    <n v="-564432"/>
    <n v="27703382"/>
  </r>
  <r>
    <n v="1101208"/>
    <s v="Banco Bice"/>
    <x v="0"/>
    <s v="23/09/2016"/>
    <x v="8"/>
    <s v="AP"/>
    <n v="90004"/>
    <s v="PAGO REMUNERACIONES SEPTIEMBRE"/>
    <s v="SCC"/>
    <s v="$"/>
    <n v="0"/>
    <n v="12147152"/>
    <n v="-12147152"/>
    <n v="15556230"/>
  </r>
  <r>
    <n v="1101208"/>
    <s v="Banco Bice"/>
    <x v="0"/>
    <s v="13/10/2016"/>
    <x v="9"/>
    <s v="AP"/>
    <n v="100004"/>
    <s v="PAGO F.29 MES DE SEPTIEMBRE   "/>
    <s v="SCC"/>
    <s v="$"/>
    <n v="0"/>
    <n v="425929"/>
    <n v="-425929"/>
    <n v="15130301"/>
  </r>
  <r>
    <n v="1101208"/>
    <s v="Banco Bice"/>
    <x v="0"/>
    <s v="21/10/2016"/>
    <x v="9"/>
    <s v="AP"/>
    <n v="100006"/>
    <s v="REV.PAGO REMUNERACIONES OCTUBR"/>
    <s v="SCC"/>
    <s v="$"/>
    <n v="12146367"/>
    <n v="0"/>
    <n v="12146367"/>
    <n v="27276668"/>
  </r>
  <r>
    <n v="1101208"/>
    <s v="Banco Bice"/>
    <x v="0"/>
    <s v="21/10/2016"/>
    <x v="9"/>
    <s v="AP"/>
    <n v="100007"/>
    <s v="PAGO REMUNERACIONES OCTUBRE 20"/>
    <s v="SCC"/>
    <s v="$"/>
    <n v="0"/>
    <n v="12146367"/>
    <n v="-12146367"/>
    <n v="15130301"/>
  </r>
  <r>
    <n v="1101208"/>
    <s v="Banco Bice"/>
    <x v="0"/>
    <s v="21/10/2016"/>
    <x v="9"/>
    <s v="AP"/>
    <n v="100005"/>
    <s v="PAGO REMUNERACIONES OCTUBRE 20"/>
    <s v="SCC"/>
    <s v="$"/>
    <n v="0"/>
    <n v="12146367"/>
    <n v="-12146367"/>
    <n v="2983934"/>
  </r>
  <r>
    <n v="1101208"/>
    <s v="Banco Bice"/>
    <x v="0"/>
    <s v="21/10/2016"/>
    <x v="9"/>
    <s v="AP"/>
    <n v="100002"/>
    <s v="PAGO F/584 ASESORIAS P M LIMIT"/>
    <s v="SCC"/>
    <s v="$"/>
    <n v="0"/>
    <n v="1546215"/>
    <n v="-1546215"/>
    <n v="1437719"/>
  </r>
  <r>
    <n v="1101208"/>
    <s v="Banco Bice"/>
    <x v="0"/>
    <s v="24/10/2016"/>
    <x v="9"/>
    <s v="AP"/>
    <n v="100003"/>
    <s v="DONACION CHRISTOPH SCHIESS SEG"/>
    <s v="SCC"/>
    <s v="$"/>
    <n v="15000000"/>
    <n v="0"/>
    <n v="15000000"/>
    <n v="16437719"/>
  </r>
  <r>
    <n v="1101208"/>
    <s v="Banco Bice"/>
    <x v="0"/>
    <s v="10/11/2016"/>
    <x v="10"/>
    <s v="AP"/>
    <n v="110004"/>
    <s v="PAGO F.29 MES DE OCTUBRE.     "/>
    <s v="SCC"/>
    <s v="$"/>
    <n v="0"/>
    <n v="427036"/>
    <n v="-427036"/>
    <n v="16010683"/>
  </r>
  <r>
    <n v="1101208"/>
    <s v="Banco Bice"/>
    <x v="0"/>
    <s v="18/11/2016"/>
    <x v="10"/>
    <s v="AP"/>
    <n v="110017"/>
    <s v="REV PAGO F/181530 UNIVERSIDAD "/>
    <s v="SCC"/>
    <s v="$"/>
    <n v="180000"/>
    <n v="0"/>
    <n v="180000"/>
    <n v="16190683"/>
  </r>
  <r>
    <n v="1101208"/>
    <s v="Banco Bice"/>
    <x v="0"/>
    <s v="18/11/2016"/>
    <x v="10"/>
    <s v="AP"/>
    <n v="110018"/>
    <s v="PAGO F/181530 UNIVERSIDAD DE C"/>
    <s v="SCC"/>
    <s v="$"/>
    <n v="0"/>
    <n v="180000"/>
    <n v="-180000"/>
    <n v="16010683"/>
  </r>
  <r>
    <n v="1101208"/>
    <s v="Banco Bice"/>
    <x v="0"/>
    <s v="18/11/2016"/>
    <x v="10"/>
    <s v="AP"/>
    <n v="110006"/>
    <s v="PAGO F/181530 UNIVERSIDAD DE C"/>
    <s v="SCC"/>
    <s v="$"/>
    <n v="0"/>
    <n v="180000"/>
    <n v="-180000"/>
    <n v="15830683"/>
  </r>
  <r>
    <n v="1101208"/>
    <s v="Banco Bice"/>
    <x v="0"/>
    <s v="23/11/2016"/>
    <x v="10"/>
    <s v="AP"/>
    <n v="110007"/>
    <s v="PAGO REMUNERACIONES NOVIEMBRE "/>
    <s v="SCC"/>
    <s v="$"/>
    <n v="0"/>
    <n v="12148442"/>
    <n v="-12148442"/>
    <n v="3682241"/>
  </r>
  <r>
    <n v="1101208"/>
    <s v="Banco Bice"/>
    <x v="0"/>
    <s v="23/11/2016"/>
    <x v="10"/>
    <s v="AP"/>
    <n v="110008"/>
    <s v="REV.PAGO REMUNERACIONES NOVIEM"/>
    <s v="SCC"/>
    <s v="$"/>
    <n v="12148442"/>
    <n v="0"/>
    <n v="12148442"/>
    <n v="15830683"/>
  </r>
  <r>
    <n v="1101208"/>
    <s v="Banco Bice"/>
    <x v="0"/>
    <s v="23/11/2016"/>
    <x v="10"/>
    <s v="AP"/>
    <n v="110009"/>
    <s v="PAGO REMUNERACIONES NOVIEMBRE "/>
    <s v="SCC"/>
    <s v="$"/>
    <n v="0"/>
    <n v="12148442"/>
    <n v="-12148442"/>
    <n v="3682241"/>
  </r>
  <r>
    <n v="1101208"/>
    <s v="Banco Bice"/>
    <x v="0"/>
    <s v="23/11/2016"/>
    <x v="10"/>
    <s v="AP"/>
    <n v="110010"/>
    <s v="REV.PAGO REMUNERACIONES NOVIEM"/>
    <s v="SCC"/>
    <s v="$"/>
    <n v="12148442"/>
    <n v="0"/>
    <n v="12148442"/>
    <n v="15830683"/>
  </r>
  <r>
    <n v="1101208"/>
    <s v="Banco Bice"/>
    <x v="0"/>
    <s v="23/11/2016"/>
    <x v="10"/>
    <s v="AP"/>
    <n v="110011"/>
    <s v="PAGO REMUNERACIONES NOVIEMBRE "/>
    <s v="SCC"/>
    <s v="$"/>
    <n v="0"/>
    <n v="12148442"/>
    <n v="-12148442"/>
    <n v="3682241"/>
  </r>
  <r>
    <n v="1101208"/>
    <s v="Banco Bice"/>
    <x v="0"/>
    <s v="24/11/2016"/>
    <x v="10"/>
    <s v="AP"/>
    <n v="110005"/>
    <s v="DONACION CHRISTOPH SCHIESS SEG"/>
    <s v="SCC"/>
    <s v="$"/>
    <n v="15000000"/>
    <n v="0"/>
    <n v="15000000"/>
    <n v="18682241"/>
  </r>
  <r>
    <n v="1101208"/>
    <s v="Banco Bice"/>
    <x v="0"/>
    <s v="30/11/2016"/>
    <x v="10"/>
    <s v="AP"/>
    <n v="110012"/>
    <s v="ARRIENDO Y GASTOS DE OFICINA. "/>
    <s v="SCC"/>
    <s v="$"/>
    <n v="0"/>
    <n v="10000000"/>
    <n v="-10000000"/>
    <n v="8682241"/>
  </r>
  <r>
    <n v="1101208"/>
    <s v="Banco Bice"/>
    <x v="0"/>
    <s v="30/12/2016"/>
    <x v="11"/>
    <s v="AP"/>
    <n v="120010"/>
    <s v="INGRESOS POR CONVENIO CON LABO"/>
    <s v="SCC"/>
    <s v="$"/>
    <n v="4500000"/>
    <n v="0"/>
    <n v="4500000"/>
    <n v="13182241"/>
  </r>
  <r>
    <n v="1101208"/>
    <s v="Banco Bice"/>
    <x v="0"/>
    <s v="30/12/2016"/>
    <x v="11"/>
    <s v="AP"/>
    <n v="120008"/>
    <s v="DONACION CHRISTOPH SCHIESS SEG"/>
    <s v="SCC"/>
    <s v="$"/>
    <n v="20000000"/>
    <n v="0"/>
    <n v="20000000"/>
    <n v="33182241"/>
  </r>
  <r>
    <n v="1101208"/>
    <s v="Banco Bice"/>
    <x v="0"/>
    <s v="30/12/2016"/>
    <x v="11"/>
    <s v="AP"/>
    <n v="120012"/>
    <s v="PAGO GASTOS COMUNES MES DE DIC"/>
    <s v="SCC"/>
    <s v="$"/>
    <n v="0"/>
    <n v="492101"/>
    <n v="-492101"/>
    <n v="32690140"/>
  </r>
  <r>
    <n v="1101208"/>
    <s v="Banco Bice"/>
    <x v="0"/>
    <s v="30/12/2016"/>
    <x v="11"/>
    <s v="AP"/>
    <n v="120009"/>
    <s v="PAGO REMUNERACIONES DICIEMBRE "/>
    <s v="SCC"/>
    <s v="$"/>
    <n v="0"/>
    <n v="14759359"/>
    <n v="-14759359"/>
    <n v="17930781"/>
  </r>
  <r>
    <n v="1101208"/>
    <s v="Banco Bice"/>
    <x v="0"/>
    <s v="30/12/2016"/>
    <x v="11"/>
    <s v="AP"/>
    <n v="120011"/>
    <s v="COMPRA DE COMPUTADORES        "/>
    <s v="SCC"/>
    <s v="$"/>
    <n v="0"/>
    <n v="2003980"/>
    <n v="-2003980"/>
    <n v="15926801"/>
  </r>
  <r>
    <n v="1101208"/>
    <s v="Banco Bice"/>
    <x v="0"/>
    <s v="30/12/2016"/>
    <x v="11"/>
    <s v="AP"/>
    <n v="120005"/>
    <s v="PAGO F/676 COMERCIAL BRACHILEN"/>
    <s v="SCC"/>
    <s v="$"/>
    <n v="0"/>
    <n v="96926"/>
    <n v="-96926"/>
    <n v="15829875"/>
  </r>
  <r>
    <n v="1101208"/>
    <s v="Banco Bice"/>
    <x v="0"/>
    <s v="30/12/2016"/>
    <x v="11"/>
    <s v="AP"/>
    <n v="120006"/>
    <s v="PAGO F.29 MES DE NOVIEMBRE.   "/>
    <s v="SCC"/>
    <s v="$"/>
    <n v="0"/>
    <n v="425408"/>
    <n v="-425408"/>
    <n v="15404467"/>
  </r>
  <r>
    <n v="1101208"/>
    <s v="Banco Bice"/>
    <x v="0"/>
    <s v="30/12/2016"/>
    <x v="11"/>
    <s v="AP"/>
    <n v="120007"/>
    <s v="PAGO ARRIENDOS PENDIENTES.    "/>
    <s v="SCC"/>
    <s v="$"/>
    <n v="0"/>
    <n v="5891146"/>
    <n v="-5891146"/>
    <n v="9513321"/>
  </r>
  <r>
    <n v="1104401"/>
    <s v="Fondos por Rendir"/>
    <x v="1"/>
    <s v="31/12/2013"/>
    <x v="0"/>
    <s v="AP"/>
    <n v="0"/>
    <s v="Apertura"/>
    <s v="SCC"/>
    <m/>
    <n v="4109506"/>
    <n v="0"/>
    <n v="4109506"/>
    <n v="4109506"/>
  </r>
  <r>
    <n v="1104403"/>
    <s v="Anticipo de Proveedores"/>
    <x v="2"/>
    <s v="04/05/2016"/>
    <x v="4"/>
    <s v="AP"/>
    <n v="50016"/>
    <s v="PAGO CERTIFICADOS DE DONACIONE"/>
    <s v="SCC"/>
    <s v="$"/>
    <n v="33320"/>
    <n v="0"/>
    <n v="33320"/>
    <n v="33320"/>
  </r>
  <r>
    <n v="1104403"/>
    <s v="Anticipo de Proveedores"/>
    <x v="2"/>
    <s v="04/05/2016"/>
    <x v="4"/>
    <s v="AP"/>
    <n v="50018"/>
    <s v="REV PAGO CERTIFICADOS DE DONAC"/>
    <s v="SCC"/>
    <s v="$"/>
    <n v="0"/>
    <n v="33320"/>
    <n v="-33320"/>
    <n v="0"/>
  </r>
  <r>
    <n v="1104403"/>
    <s v="Anticipo de Proveedores"/>
    <x v="2"/>
    <s v="28/06/2016"/>
    <x v="5"/>
    <s v="AP"/>
    <n v="60014"/>
    <s v="ANTICIPO LEKEITIO SPA F 318   "/>
    <s v="SCC"/>
    <s v="$"/>
    <n v="71043"/>
    <n v="0"/>
    <n v="71043"/>
    <n v="71043"/>
  </r>
  <r>
    <n v="1104403"/>
    <s v="Anticipo de Proveedores"/>
    <x v="2"/>
    <s v="31/07/2016"/>
    <x v="6"/>
    <s v="AP"/>
    <n v="70017"/>
    <s v="REBAJA FACT 318 LEKEITIO SPA  "/>
    <s v="SCC"/>
    <s v="$"/>
    <n v="0"/>
    <n v="71043"/>
    <n v="-71043"/>
    <n v="0"/>
  </r>
  <r>
    <n v="1104403"/>
    <s v="Anticipo de Proveedores"/>
    <x v="2"/>
    <s v="18/11/2016"/>
    <x v="10"/>
    <s v="AP"/>
    <n v="110018"/>
    <s v="PAGO F/181530 UNIVERSIDAD DE C"/>
    <s v="SCC"/>
    <s v="$"/>
    <n v="180000"/>
    <n v="0"/>
    <n v="180000"/>
    <n v="180000"/>
  </r>
  <r>
    <n v="1104403"/>
    <s v="Anticipo de Proveedores"/>
    <x v="2"/>
    <s v="31/12/2016"/>
    <x v="11"/>
    <s v="AP"/>
    <n v="120015"/>
    <s v="REBAJA FX 181530 UNIVERSIDAD D"/>
    <s v="SCC"/>
    <s v="$"/>
    <n v="0"/>
    <n v="180000"/>
    <n v="-180000"/>
    <n v="0"/>
  </r>
  <r>
    <n v="1107101"/>
    <s v="I.V.A.Credito Fiscal"/>
    <x v="3"/>
    <s v="29/04/2016"/>
    <x v="3"/>
    <s v="AP"/>
    <n v="40004"/>
    <s v="FC 15909 IMPORT. GRAFIMPRES LT"/>
    <s v="SCC"/>
    <s v="$"/>
    <n v="5320"/>
    <n v="0"/>
    <n v="5320"/>
    <n v="5320"/>
  </r>
  <r>
    <n v="1107101"/>
    <s v="I.V.A.Credito Fiscal"/>
    <x v="3"/>
    <s v="30/04/2016"/>
    <x v="3"/>
    <s v="AP"/>
    <n v="40010"/>
    <s v="AJUSTE CTA IVA CREDITO FISCAL "/>
    <s v="SCC"/>
    <s v="$"/>
    <n v="0"/>
    <n v="5320"/>
    <n v="-5320"/>
    <n v="0"/>
  </r>
  <r>
    <n v="1208506"/>
    <s v="Equipos computacionales"/>
    <x v="4"/>
    <s v="09/08/2016"/>
    <x v="7"/>
    <s v="AP"/>
    <n v="80010"/>
    <s v="DONACIONES ART.5° DL 359 (EQUI"/>
    <s v="SCC"/>
    <s v="$"/>
    <n v="5994330"/>
    <n v="0"/>
    <n v="5994330"/>
    <n v="5994330"/>
  </r>
  <r>
    <n v="1208506"/>
    <s v="Equipos computacionales"/>
    <x v="4"/>
    <s v="30/12/2016"/>
    <x v="11"/>
    <s v="AP"/>
    <n v="120011"/>
    <s v="COMPRA DE COMPUTADORES        "/>
    <s v="SCC"/>
    <s v="$"/>
    <n v="2003980"/>
    <n v="0"/>
    <n v="2003980"/>
    <n v="7998310"/>
  </r>
  <r>
    <n v="1209506"/>
    <s v="Deprec. Acum. Equipos Computacionales"/>
    <x v="5"/>
    <s v="31/08/2016"/>
    <x v="7"/>
    <s v="AP"/>
    <n v="80011"/>
    <s v="DEPRECIACION ACTIVO FIJO AGOST"/>
    <s v="SCC"/>
    <s v="$"/>
    <n v="0"/>
    <n v="49953"/>
    <n v="-49953"/>
    <n v="-49953"/>
  </r>
  <r>
    <n v="1209506"/>
    <s v="Deprec. Acum. Equipos Computacionales"/>
    <x v="5"/>
    <s v="31/08/2016"/>
    <x v="7"/>
    <s v="AP"/>
    <n v="80015"/>
    <s v="DEPRECIACION ACTIVO FIJO AGOST"/>
    <s v="SCC"/>
    <s v="$"/>
    <n v="0"/>
    <n v="83255"/>
    <n v="-83255"/>
    <n v="-133208"/>
  </r>
  <r>
    <n v="1209506"/>
    <s v="Deprec. Acum. Equipos Computacionales"/>
    <x v="5"/>
    <s v="31/08/2016"/>
    <x v="7"/>
    <s v="AP"/>
    <n v="80012"/>
    <s v="REV DEPRECIACION ACTIVO FIJO A"/>
    <s v="SCC"/>
    <s v="$"/>
    <n v="49953"/>
    <n v="0"/>
    <n v="49953"/>
    <n v="-83255"/>
  </r>
  <r>
    <n v="1209506"/>
    <s v="Deprec. Acum. Equipos Computacionales"/>
    <x v="5"/>
    <s v="31/08/2016"/>
    <x v="7"/>
    <s v="AP"/>
    <n v="80013"/>
    <s v="DEPRECIACION ACTIVO FIJO AGOST"/>
    <s v="SCC"/>
    <s v="$"/>
    <n v="0"/>
    <n v="49953"/>
    <n v="-49953"/>
    <n v="-133208"/>
  </r>
  <r>
    <n v="1209506"/>
    <s v="Deprec. Acum. Equipos Computacionales"/>
    <x v="5"/>
    <s v="31/08/2016"/>
    <x v="7"/>
    <s v="AP"/>
    <n v="80014"/>
    <s v="REV DEPRECIACION ACTIVO FIJO A"/>
    <s v="SCC"/>
    <s v="$"/>
    <n v="49953"/>
    <n v="0"/>
    <n v="49953"/>
    <n v="-83255"/>
  </r>
  <r>
    <n v="1209506"/>
    <s v="Deprec. Acum. Equipos Computacionales"/>
    <x v="5"/>
    <s v="30/09/2016"/>
    <x v="8"/>
    <s v="AP"/>
    <n v="90010"/>
    <s v="REV DEPRECIACION ACTIVO FIJO S"/>
    <s v="SCC"/>
    <s v="$"/>
    <n v="166508"/>
    <n v="0"/>
    <n v="166508"/>
    <n v="83253"/>
  </r>
  <r>
    <n v="1209506"/>
    <s v="Deprec. Acum. Equipos Computacionales"/>
    <x v="5"/>
    <s v="30/09/2016"/>
    <x v="8"/>
    <s v="AP"/>
    <n v="90007"/>
    <s v="REV DEPRECIACION ACTIVO FIJO A"/>
    <s v="SCC"/>
    <s v="$"/>
    <n v="83255"/>
    <n v="0"/>
    <n v="83255"/>
    <n v="166508"/>
  </r>
  <r>
    <n v="1209506"/>
    <s v="Deprec. Acum. Equipos Computacionales"/>
    <x v="5"/>
    <s v="30/09/2016"/>
    <x v="8"/>
    <s v="AP"/>
    <n v="90008"/>
    <s v="DEPRECIACION ACTIVO FIJO SEPTI"/>
    <s v="SCC"/>
    <s v="$"/>
    <n v="0"/>
    <n v="166508"/>
    <n v="-166508"/>
    <n v="0"/>
  </r>
  <r>
    <n v="1209506"/>
    <s v="Deprec. Acum. Equipos Computacionales"/>
    <x v="5"/>
    <s v="31/10/2016"/>
    <x v="9"/>
    <s v="AP"/>
    <n v="100011"/>
    <s v="DEPRECIACION ACTIVO FIJO OCTUB"/>
    <s v="SCC"/>
    <s v="$"/>
    <n v="0"/>
    <n v="249763"/>
    <n v="-249763"/>
    <n v="-249763"/>
  </r>
  <r>
    <n v="1209506"/>
    <s v="Deprec. Acum. Equipos Computacionales"/>
    <x v="5"/>
    <s v="30/11/2016"/>
    <x v="10"/>
    <s v="AP"/>
    <n v="110014"/>
    <s v="REV DEPRECIACION ACTIVO FIJO O"/>
    <s v="SCC"/>
    <s v="$"/>
    <n v="249763"/>
    <n v="0"/>
    <n v="249763"/>
    <n v="0"/>
  </r>
  <r>
    <n v="1209506"/>
    <s v="Deprec. Acum. Equipos Computacionales"/>
    <x v="5"/>
    <s v="30/11/2016"/>
    <x v="10"/>
    <s v="AP"/>
    <n v="110015"/>
    <s v="DEPRECIACION ACTIVO FIJO NOVIE"/>
    <s v="SCC"/>
    <s v="$"/>
    <n v="0"/>
    <n v="333019"/>
    <n v="-333019"/>
    <n v="-333019"/>
  </r>
  <r>
    <n v="1209506"/>
    <s v="Deprec. Acum. Equipos Computacionales"/>
    <x v="5"/>
    <s v="31/12/2016"/>
    <x v="11"/>
    <s v="AP"/>
    <n v="120014"/>
    <s v="DEPRECIACION ACTIVO FIJO DICIE"/>
    <s v="SCC"/>
    <s v="$"/>
    <n v="0"/>
    <n v="416274"/>
    <n v="-416274"/>
    <n v="-749293"/>
  </r>
  <r>
    <n v="1209506"/>
    <s v="Deprec. Acum. Equipos Computacionales"/>
    <x v="5"/>
    <s v="31/12/2016"/>
    <x v="11"/>
    <s v="AP"/>
    <n v="120016"/>
    <s v="REV DEPRECIACION ACTIVO FIJO D"/>
    <s v="SCC"/>
    <s v="$"/>
    <n v="416274"/>
    <n v="0"/>
    <n v="416274"/>
    <n v="-333019"/>
  </r>
  <r>
    <n v="1209506"/>
    <s v="Deprec. Acum. Equipos Computacionales"/>
    <x v="5"/>
    <s v="31/12/2016"/>
    <x v="11"/>
    <s v="AP"/>
    <n v="120017"/>
    <s v="DEPRECIACION ACTIVO FIJO DICIE"/>
    <s v="SCC"/>
    <s v="$"/>
    <n v="0"/>
    <n v="583272"/>
    <n v="-583272"/>
    <n v="-916291"/>
  </r>
  <r>
    <n v="1209506"/>
    <s v="Deprec. Acum. Equipos Computacionales"/>
    <x v="5"/>
    <s v="31/12/2016"/>
    <x v="11"/>
    <s v="AP"/>
    <n v="120013"/>
    <s v="REV DEPRECIACION ACTIVO FIJO N"/>
    <s v="SCC"/>
    <s v="$"/>
    <n v="333019"/>
    <n v="0"/>
    <n v="333019"/>
    <n v="-583272"/>
  </r>
  <r>
    <n v="2102101"/>
    <s v="Proveedores Nacionales"/>
    <x v="6"/>
    <s v="04/01/2016"/>
    <x v="1"/>
    <s v="AP"/>
    <n v="10009"/>
    <s v="PAGO F.1730 NOVUS FUSION SPA  "/>
    <s v="SCC"/>
    <s v="$"/>
    <n v="20230"/>
    <n v="0"/>
    <n v="20230"/>
    <n v="20230"/>
  </r>
  <r>
    <n v="2102101"/>
    <s v="Proveedores Nacionales"/>
    <x v="6"/>
    <s v="25/01/2016"/>
    <x v="1"/>
    <s v="AP"/>
    <n v="10004"/>
    <s v="F.1730 NOVUS FUSION SPA       "/>
    <s v="SCC"/>
    <s v="$"/>
    <n v="0"/>
    <n v="20230"/>
    <n v="-20230"/>
    <n v="0"/>
  </r>
  <r>
    <n v="2102101"/>
    <s v="Proveedores Nacionales"/>
    <x v="6"/>
    <s v="26/01/2016"/>
    <x v="1"/>
    <s v="AP"/>
    <n v="10003"/>
    <s v="F.905 FUENTES &amp; ASOCIADOS LIMI"/>
    <s v="SCC"/>
    <s v="$"/>
    <n v="0"/>
    <n v="4382574"/>
    <n v="-4382574"/>
    <n v="-4382574"/>
  </r>
  <r>
    <n v="2102101"/>
    <s v="Proveedores Nacionales"/>
    <x v="6"/>
    <s v="28/01/2016"/>
    <x v="1"/>
    <s v="AP"/>
    <n v="10008"/>
    <s v="PAGO F.905 FUENTES &amp; ASOCIADOS"/>
    <s v="SCC"/>
    <s v="$"/>
    <n v="4382574"/>
    <n v="0"/>
    <n v="4382574"/>
    <n v="0"/>
  </r>
  <r>
    <n v="2102101"/>
    <s v="Proveedores Nacionales"/>
    <x v="6"/>
    <s v="29/04/2016"/>
    <x v="3"/>
    <s v="AP"/>
    <n v="40003"/>
    <s v="FC 15909 IMPORT. GRAFIMPRES LT"/>
    <s v="SCC"/>
    <s v="$"/>
    <n v="0"/>
    <n v="33320"/>
    <n v="-33320"/>
    <n v="-33320"/>
  </r>
  <r>
    <n v="2102101"/>
    <s v="Proveedores Nacionales"/>
    <x v="6"/>
    <s v="29/04/2016"/>
    <x v="3"/>
    <s v="AP"/>
    <n v="40004"/>
    <s v="FC 15909 IMPORT. GRAFIMPRES LT"/>
    <s v="SCC"/>
    <s v="$"/>
    <n v="0"/>
    <n v="33320"/>
    <n v="-33320"/>
    <n v="-66640"/>
  </r>
  <r>
    <n v="2102101"/>
    <s v="Proveedores Nacionales"/>
    <x v="6"/>
    <s v="29/04/2016"/>
    <x v="3"/>
    <s v="AP"/>
    <n v="40005"/>
    <s v="FC 15909 IMPORT. GRAFIMPRES LT"/>
    <s v="SCC"/>
    <s v="$"/>
    <n v="33320"/>
    <n v="0"/>
    <n v="33320"/>
    <n v="-33320"/>
  </r>
  <r>
    <n v="2102101"/>
    <s v="Proveedores Nacionales"/>
    <x v="6"/>
    <s v="30/04/2016"/>
    <x v="3"/>
    <s v="AP"/>
    <n v="40006"/>
    <s v="CONT RENDICION POR PAGAR PEDRO"/>
    <s v="SCC"/>
    <s v="$"/>
    <n v="33320"/>
    <n v="0"/>
    <n v="33320"/>
    <n v="0"/>
  </r>
  <r>
    <n v="2102101"/>
    <s v="Proveedores Nacionales"/>
    <x v="6"/>
    <s v="06/06/2016"/>
    <x v="5"/>
    <s v="AP"/>
    <n v="60015"/>
    <s v="PAGO F/605 COMERCIAL BRACHILEN"/>
    <s v="SCC"/>
    <s v="$"/>
    <n v="92820"/>
    <n v="0"/>
    <n v="92820"/>
    <n v="92820"/>
  </r>
  <r>
    <n v="2102101"/>
    <s v="Proveedores Nacionales"/>
    <x v="6"/>
    <s v="23/06/2016"/>
    <x v="5"/>
    <s v="AP"/>
    <n v="60011"/>
    <s v="PAGO F/126151 PONTIFICIA UNIVE"/>
    <s v="SCC"/>
    <s v="$"/>
    <n v="78008"/>
    <n v="0"/>
    <n v="78008"/>
    <n v="170828"/>
  </r>
  <r>
    <n v="2102101"/>
    <s v="Proveedores Nacionales"/>
    <x v="6"/>
    <s v="30/06/2016"/>
    <x v="5"/>
    <s v="AP"/>
    <n v="60005"/>
    <s v="F.318 LEKEITIO SPA            "/>
    <s v="SCC"/>
    <s v="$"/>
    <n v="0"/>
    <n v="71043"/>
    <n v="-71043"/>
    <n v="99785"/>
  </r>
  <r>
    <n v="2102101"/>
    <s v="Proveedores Nacionales"/>
    <x v="6"/>
    <s v="30/06/2016"/>
    <x v="5"/>
    <s v="AP"/>
    <n v="60006"/>
    <s v="F.126151 PONTIFICIA UNIVERSIDA"/>
    <s v="SCC"/>
    <s v="$"/>
    <n v="0"/>
    <n v="78008"/>
    <n v="-78008"/>
    <n v="21777"/>
  </r>
  <r>
    <n v="2102101"/>
    <s v="Proveedores Nacionales"/>
    <x v="6"/>
    <s v="30/06/2016"/>
    <x v="5"/>
    <s v="AP"/>
    <n v="60012"/>
    <s v="F.318 LEKEITIO SPA            "/>
    <s v="SCC"/>
    <s v="$"/>
    <n v="71043"/>
    <n v="0"/>
    <n v="71043"/>
    <n v="92820"/>
  </r>
  <r>
    <n v="2102101"/>
    <s v="Proveedores Nacionales"/>
    <x v="6"/>
    <s v="30/06/2016"/>
    <x v="5"/>
    <s v="AP"/>
    <n v="60004"/>
    <s v="F 605 COMERCIAL BRACHILENOS LT"/>
    <s v="SCC"/>
    <s v="$"/>
    <n v="0"/>
    <n v="92820"/>
    <n v="-92820"/>
    <n v="0"/>
  </r>
  <r>
    <n v="2102101"/>
    <s v="Proveedores Nacionales"/>
    <x v="6"/>
    <s v="01/07/2016"/>
    <x v="6"/>
    <s v="AP"/>
    <n v="70000"/>
    <s v="F 318 LEKEITIO SPA            "/>
    <s v="SCC"/>
    <s v="$"/>
    <n v="0"/>
    <n v="71043"/>
    <n v="-71043"/>
    <n v="-71043"/>
  </r>
  <r>
    <n v="2102101"/>
    <s v="Proveedores Nacionales"/>
    <x v="6"/>
    <s v="01/07/2016"/>
    <x v="6"/>
    <s v="AP"/>
    <n v="70015"/>
    <s v="F 318 LEKEITIO SPA COFFEE BREA"/>
    <s v="SCC"/>
    <s v="$"/>
    <n v="71043"/>
    <n v="0"/>
    <n v="71043"/>
    <n v="0"/>
  </r>
  <r>
    <n v="2102101"/>
    <s v="Proveedores Nacionales"/>
    <x v="6"/>
    <s v="01/07/2016"/>
    <x v="6"/>
    <s v="AP"/>
    <n v="70001"/>
    <s v="F 318 LEKEITIO SPA            "/>
    <s v="SCC"/>
    <s v="$"/>
    <n v="71043"/>
    <n v="0"/>
    <n v="71043"/>
    <n v="71043"/>
  </r>
  <r>
    <n v="2102101"/>
    <s v="Proveedores Nacionales"/>
    <x v="6"/>
    <s v="01/07/2016"/>
    <x v="6"/>
    <s v="AP"/>
    <n v="70002"/>
    <s v="F 318 LEKEITIO SPA COFFEE BREA"/>
    <s v="SCC"/>
    <s v="$"/>
    <n v="0"/>
    <n v="71043"/>
    <n v="-71043"/>
    <n v="0"/>
  </r>
  <r>
    <n v="2102101"/>
    <s v="Proveedores Nacionales"/>
    <x v="6"/>
    <s v="13/07/2016"/>
    <x v="6"/>
    <s v="AP"/>
    <n v="70010"/>
    <s v="PAGO F.534 ASESORIAS P M LIMIT"/>
    <s v="SCC"/>
    <s v="$"/>
    <n v="696939"/>
    <n v="0"/>
    <n v="696939"/>
    <n v="696939"/>
  </r>
  <r>
    <n v="2102101"/>
    <s v="Proveedores Nacionales"/>
    <x v="6"/>
    <s v="31/07/2016"/>
    <x v="6"/>
    <s v="AP"/>
    <n v="70017"/>
    <s v="REBAJA FACT 318 LEKEITIO SPA  "/>
    <s v="SCC"/>
    <s v="$"/>
    <n v="71043"/>
    <n v="0"/>
    <n v="71043"/>
    <n v="767982"/>
  </r>
  <r>
    <n v="2102101"/>
    <s v="Proveedores Nacionales"/>
    <x v="6"/>
    <s v="31/07/2016"/>
    <x v="6"/>
    <s v="AP"/>
    <n v="70014"/>
    <s v="F 318 LEKEITIO SPA COFFEE BREA"/>
    <s v="SCC"/>
    <s v="$"/>
    <n v="0"/>
    <n v="71043"/>
    <n v="-71043"/>
    <n v="696939"/>
  </r>
  <r>
    <n v="2102101"/>
    <s v="Proveedores Nacionales"/>
    <x v="6"/>
    <s v="31/07/2016"/>
    <x v="6"/>
    <s v="AP"/>
    <n v="70007"/>
    <s v="F.534 ASESORIAS P M LIMITADA S"/>
    <s v="SCC"/>
    <s v="$"/>
    <n v="0"/>
    <n v="696939"/>
    <n v="-696939"/>
    <n v="0"/>
  </r>
  <r>
    <n v="2102101"/>
    <s v="Proveedores Nacionales"/>
    <x v="6"/>
    <s v="21/10/2016"/>
    <x v="9"/>
    <s v="AP"/>
    <n v="100002"/>
    <s v="PAGO F/584 ASESORIAS P M LIMIT"/>
    <s v="SCC"/>
    <s v="$"/>
    <n v="1546215"/>
    <n v="0"/>
    <n v="1546215"/>
    <n v="1546215"/>
  </r>
  <r>
    <n v="2102101"/>
    <s v="Proveedores Nacionales"/>
    <x v="6"/>
    <s v="31/10/2016"/>
    <x v="9"/>
    <s v="AP"/>
    <n v="100000"/>
    <s v="F.584 ASESORIAS P M LIMITADA S"/>
    <s v="SCC"/>
    <s v="$"/>
    <n v="0"/>
    <n v="1546215"/>
    <n v="-1546215"/>
    <n v="0"/>
  </r>
  <r>
    <n v="2102101"/>
    <s v="Proveedores Nacionales"/>
    <x v="6"/>
    <s v="18/11/2016"/>
    <x v="10"/>
    <s v="AP"/>
    <n v="110017"/>
    <s v="REV PAGO F/181530 UNIVERSIDAD "/>
    <s v="SCC"/>
    <s v="$"/>
    <n v="0"/>
    <n v="180000"/>
    <n v="-180000"/>
    <n v="-180000"/>
  </r>
  <r>
    <n v="2102101"/>
    <s v="Proveedores Nacionales"/>
    <x v="6"/>
    <s v="18/11/2016"/>
    <x v="10"/>
    <s v="AP"/>
    <n v="110006"/>
    <s v="PAGO F/181530 UNIVERSIDAD DE C"/>
    <s v="SCC"/>
    <s v="$"/>
    <n v="180000"/>
    <n v="0"/>
    <n v="180000"/>
    <n v="0"/>
  </r>
  <r>
    <n v="2102101"/>
    <s v="Proveedores Nacionales"/>
    <x v="6"/>
    <s v="30/11/2016"/>
    <x v="10"/>
    <s v="AP"/>
    <n v="110002"/>
    <s v="F/676 COMERCIAL BRACHILENOS LT"/>
    <s v="SCC"/>
    <s v="$"/>
    <n v="0"/>
    <n v="96926"/>
    <n v="-96926"/>
    <n v="-96926"/>
  </r>
  <r>
    <n v="2102101"/>
    <s v="Proveedores Nacionales"/>
    <x v="6"/>
    <s v="30/11/2016"/>
    <x v="10"/>
    <s v="AP"/>
    <n v="110003"/>
    <s v="F/5079 ALOPRINT LIMITADA.     "/>
    <s v="SCC"/>
    <s v="$"/>
    <n v="0"/>
    <n v="21060"/>
    <n v="-21060"/>
    <n v="-117986"/>
  </r>
  <r>
    <n v="2102101"/>
    <s v="Proveedores Nacionales"/>
    <x v="6"/>
    <s v="28/12/2016"/>
    <x v="11"/>
    <s v="AP"/>
    <n v="120000"/>
    <s v="FX/181530 UNIVERSIDAD DE CHILE"/>
    <s v="SCC"/>
    <s v="$"/>
    <n v="0"/>
    <n v="180000"/>
    <n v="-180000"/>
    <n v="-297986"/>
  </r>
  <r>
    <n v="2102101"/>
    <s v="Proveedores Nacionales"/>
    <x v="6"/>
    <s v="30/12/2016"/>
    <x v="11"/>
    <s v="AP"/>
    <n v="120005"/>
    <s v="PAGO F/676 COMERCIAL BRACHILEN"/>
    <s v="SCC"/>
    <s v="$"/>
    <n v="96926"/>
    <n v="0"/>
    <n v="96926"/>
    <n v="-201060"/>
  </r>
  <r>
    <n v="2102101"/>
    <s v="Proveedores Nacionales"/>
    <x v="6"/>
    <s v="31/12/2016"/>
    <x v="11"/>
    <s v="AP"/>
    <n v="120015"/>
    <s v="REBAJA FX 181530 UNIVERSIDAD D"/>
    <s v="SCC"/>
    <s v="$"/>
    <n v="180000"/>
    <n v="0"/>
    <n v="180000"/>
    <n v="-21060"/>
  </r>
  <r>
    <n v="2102105"/>
    <s v="Remuneraciones por Pagar"/>
    <x v="7"/>
    <s v="23/03/2016"/>
    <x v="2"/>
    <s v="AP"/>
    <n v="30011"/>
    <s v="PAGO DE REMUNERACIONES Y COTIZ"/>
    <s v="SCC"/>
    <s v="$"/>
    <n v="5526480"/>
    <n v="0"/>
    <n v="5526480"/>
    <n v="5526480"/>
  </r>
  <r>
    <n v="2102105"/>
    <s v="Remuneraciones por Pagar"/>
    <x v="7"/>
    <s v="31/03/2016"/>
    <x v="2"/>
    <s v="AP"/>
    <n v="30008"/>
    <s v="CENTRALIZA REMUNERACIONES MARZ"/>
    <s v="SCC"/>
    <s v="$"/>
    <n v="0"/>
    <n v="5526480"/>
    <n v="-5526480"/>
    <n v="0"/>
  </r>
  <r>
    <n v="2102105"/>
    <s v="Remuneraciones por Pagar"/>
    <x v="7"/>
    <s v="21/04/2016"/>
    <x v="3"/>
    <s v="AP"/>
    <n v="40011"/>
    <s v="PAGO DE REMUNERACIONES Y COTIZ"/>
    <s v="SCC"/>
    <s v="$"/>
    <n v="5525506"/>
    <n v="0"/>
    <n v="5525506"/>
    <n v="5525506"/>
  </r>
  <r>
    <n v="2102105"/>
    <s v="Remuneraciones por Pagar"/>
    <x v="7"/>
    <s v="30/04/2016"/>
    <x v="3"/>
    <s v="AP"/>
    <n v="40009"/>
    <s v="CENTRALIZA REMUNERACIONES ABRI"/>
    <s v="SCC"/>
    <s v="$"/>
    <n v="0"/>
    <n v="5525506"/>
    <n v="-5525506"/>
    <n v="0"/>
  </r>
  <r>
    <n v="2102105"/>
    <s v="Remuneraciones por Pagar"/>
    <x v="7"/>
    <s v="23/05/2016"/>
    <x v="4"/>
    <s v="AP"/>
    <n v="50017"/>
    <s v="PAGO DE REMUNERACIONES Y COTIZ"/>
    <s v="SCC"/>
    <s v="$"/>
    <n v="5525133"/>
    <n v="0"/>
    <n v="5525133"/>
    <n v="5525133"/>
  </r>
  <r>
    <n v="2102105"/>
    <s v="Remuneraciones por Pagar"/>
    <x v="7"/>
    <s v="31/05/2016"/>
    <x v="4"/>
    <s v="AP"/>
    <n v="50002"/>
    <s v="CENTRALIZA REMUNERACIONES MAYO"/>
    <s v="SCC"/>
    <s v="$"/>
    <n v="0"/>
    <n v="5525133"/>
    <n v="-5525133"/>
    <n v="0"/>
  </r>
  <r>
    <n v="2102105"/>
    <s v="Remuneraciones por Pagar"/>
    <x v="7"/>
    <s v="24/06/2016"/>
    <x v="5"/>
    <s v="AP"/>
    <n v="60016"/>
    <s v="PAGO DE REMUNERACIONES Y COTIZ"/>
    <s v="SCC"/>
    <s v="$"/>
    <n v="5524987"/>
    <n v="0"/>
    <n v="5524987"/>
    <n v="5524987"/>
  </r>
  <r>
    <n v="2102105"/>
    <s v="Remuneraciones por Pagar"/>
    <x v="7"/>
    <s v="24/06/2016"/>
    <x v="5"/>
    <s v="AP"/>
    <n v="60017"/>
    <s v="PAGO DE REMUNERACIONES Y COTIZ"/>
    <s v="SCC"/>
    <s v="$"/>
    <n v="5524987"/>
    <n v="0"/>
    <n v="5524987"/>
    <n v="11049974"/>
  </r>
  <r>
    <n v="2102105"/>
    <s v="Remuneraciones por Pagar"/>
    <x v="7"/>
    <s v="24/06/2016"/>
    <x v="5"/>
    <s v="AP"/>
    <n v="60018"/>
    <s v="REV. PAGO DE REMUNERACIONES Y "/>
    <s v="SCC"/>
    <s v="$"/>
    <n v="0"/>
    <n v="5524987"/>
    <n v="-5524987"/>
    <n v="5524987"/>
  </r>
  <r>
    <n v="2102105"/>
    <s v="Remuneraciones por Pagar"/>
    <x v="7"/>
    <s v="30/06/2016"/>
    <x v="5"/>
    <s v="AP"/>
    <n v="60003"/>
    <s v="CENTRALIZA REMUNERACIONES JUNI"/>
    <s v="SCC"/>
    <s v="$"/>
    <n v="0"/>
    <n v="5524987"/>
    <n v="-5524987"/>
    <n v="0"/>
  </r>
  <r>
    <n v="2102105"/>
    <s v="Remuneraciones por Pagar"/>
    <x v="7"/>
    <s v="22/07/2016"/>
    <x v="6"/>
    <s v="AP"/>
    <n v="70016"/>
    <s v="PAGO DE REMUNERACIONES Y COTIZ"/>
    <s v="SCC"/>
    <s v="$"/>
    <n v="5523730"/>
    <n v="0"/>
    <n v="5523730"/>
    <n v="5523730"/>
  </r>
  <r>
    <n v="2102105"/>
    <s v="Remuneraciones por Pagar"/>
    <x v="7"/>
    <s v="31/07/2016"/>
    <x v="6"/>
    <s v="AP"/>
    <n v="70004"/>
    <s v="CENTRALIZA REMUNERACIONES JULI"/>
    <s v="SCC"/>
    <s v="$"/>
    <n v="0"/>
    <n v="5523730"/>
    <n v="-5523730"/>
    <n v="0"/>
  </r>
  <r>
    <n v="2102105"/>
    <s v="Remuneraciones por Pagar"/>
    <x v="7"/>
    <s v="24/08/2016"/>
    <x v="7"/>
    <s v="AP"/>
    <n v="80008"/>
    <s v="PAGO REMUNERACIONES AGOSTOS 20"/>
    <s v="SCC"/>
    <s v="$"/>
    <n v="9295603"/>
    <n v="0"/>
    <n v="9295603"/>
    <n v="9295603"/>
  </r>
  <r>
    <n v="2102105"/>
    <s v="Remuneraciones por Pagar"/>
    <x v="7"/>
    <s v="31/08/2016"/>
    <x v="7"/>
    <s v="AP"/>
    <n v="80002"/>
    <s v="CENTRALIZA REMUNERACIONES AGOS"/>
    <s v="SCC"/>
    <s v="$"/>
    <n v="0"/>
    <n v="9295603"/>
    <n v="-9295603"/>
    <n v="0"/>
  </r>
  <r>
    <n v="2102105"/>
    <s v="Remuneraciones por Pagar"/>
    <x v="7"/>
    <s v="23/09/2016"/>
    <x v="8"/>
    <s v="AP"/>
    <n v="90004"/>
    <s v="PAGO REMUNERACIONES SEPTIEMBRE"/>
    <s v="SCC"/>
    <s v="$"/>
    <n v="10139565"/>
    <n v="0"/>
    <n v="10139565"/>
    <n v="10139565"/>
  </r>
  <r>
    <n v="2102105"/>
    <s v="Remuneraciones por Pagar"/>
    <x v="7"/>
    <s v="30/09/2016"/>
    <x v="8"/>
    <s v="AP"/>
    <n v="90000"/>
    <s v="CENTRALIZA REMUNERACIONES SEPT"/>
    <s v="SCC"/>
    <s v="$"/>
    <n v="0"/>
    <n v="10139565"/>
    <n v="-10139565"/>
    <n v="0"/>
  </r>
  <r>
    <n v="2102105"/>
    <s v="Remuneraciones por Pagar"/>
    <x v="7"/>
    <s v="21/10/2016"/>
    <x v="9"/>
    <s v="AP"/>
    <n v="100007"/>
    <s v="PAGO REMUNERACIONES OCTUBRE 20"/>
    <s v="SCC"/>
    <s v="$"/>
    <n v="10146554"/>
    <n v="0"/>
    <n v="10146554"/>
    <n v="10146554"/>
  </r>
  <r>
    <n v="2102105"/>
    <s v="Remuneraciones por Pagar"/>
    <x v="7"/>
    <s v="21/10/2016"/>
    <x v="9"/>
    <s v="AP"/>
    <n v="100005"/>
    <s v="PAGO REMUNERACIONES OCTUBRE 20"/>
    <s v="SCC"/>
    <s v="$"/>
    <n v="10146554"/>
    <n v="0"/>
    <n v="10146554"/>
    <n v="20293108"/>
  </r>
  <r>
    <n v="2102105"/>
    <s v="Remuneraciones por Pagar"/>
    <x v="7"/>
    <s v="21/10/2016"/>
    <x v="9"/>
    <s v="AP"/>
    <n v="100006"/>
    <s v="REV.PAGO REMUNERACIONES OCTUBR"/>
    <s v="SCC"/>
    <s v="$"/>
    <n v="0"/>
    <n v="10146554"/>
    <n v="-10146554"/>
    <n v="10146554"/>
  </r>
  <r>
    <n v="2102105"/>
    <s v="Remuneraciones por Pagar"/>
    <x v="7"/>
    <s v="31/10/2016"/>
    <x v="9"/>
    <s v="AP"/>
    <n v="100001"/>
    <s v="CENTRALIZA REMUNERACIONES OCTU"/>
    <s v="SCC"/>
    <s v="$"/>
    <n v="0"/>
    <n v="10146554"/>
    <n v="-10146554"/>
    <n v="0"/>
  </r>
  <r>
    <n v="2102105"/>
    <s v="Remuneraciones por Pagar"/>
    <x v="7"/>
    <s v="23/11/2016"/>
    <x v="10"/>
    <s v="AP"/>
    <n v="110007"/>
    <s v="PAGO REMUNERACIONES NOVIEMBRE "/>
    <s v="SCC"/>
    <s v="$"/>
    <n v="10145874"/>
    <n v="0"/>
    <n v="10145874"/>
    <n v="10145874"/>
  </r>
  <r>
    <n v="2102105"/>
    <s v="Remuneraciones por Pagar"/>
    <x v="7"/>
    <s v="23/11/2016"/>
    <x v="10"/>
    <s v="AP"/>
    <n v="110008"/>
    <s v="REV.PAGO REMUNERACIONES NOVIEM"/>
    <s v="SCC"/>
    <s v="$"/>
    <n v="0"/>
    <n v="10145874"/>
    <n v="-10145874"/>
    <n v="0"/>
  </r>
  <r>
    <n v="2102105"/>
    <s v="Remuneraciones por Pagar"/>
    <x v="7"/>
    <s v="23/11/2016"/>
    <x v="10"/>
    <s v="AP"/>
    <n v="110009"/>
    <s v="PAGO REMUNERACIONES NOVIEMBRE "/>
    <s v="SCC"/>
    <s v="$"/>
    <n v="10145874"/>
    <n v="0"/>
    <n v="10145874"/>
    <n v="10145874"/>
  </r>
  <r>
    <n v="2102105"/>
    <s v="Remuneraciones por Pagar"/>
    <x v="7"/>
    <s v="23/11/2016"/>
    <x v="10"/>
    <s v="AP"/>
    <n v="110010"/>
    <s v="REV.PAGO REMUNERACIONES NOVIEM"/>
    <s v="SCC"/>
    <s v="$"/>
    <n v="0"/>
    <n v="10145874"/>
    <n v="-10145874"/>
    <n v="0"/>
  </r>
  <r>
    <n v="2102105"/>
    <s v="Remuneraciones por Pagar"/>
    <x v="7"/>
    <s v="23/11/2016"/>
    <x v="10"/>
    <s v="AP"/>
    <n v="110011"/>
    <s v="PAGO REMUNERACIONES NOVIEMBRE "/>
    <s v="SCC"/>
    <s v="$"/>
    <n v="10145874"/>
    <n v="0"/>
    <n v="10145874"/>
    <n v="10145874"/>
  </r>
  <r>
    <n v="2102105"/>
    <s v="Remuneraciones por Pagar"/>
    <x v="7"/>
    <s v="30/11/2016"/>
    <x v="10"/>
    <s v="AP"/>
    <n v="110000"/>
    <s v="CENTRALIZA REMUNERACIONES NOVI"/>
    <s v="SCC"/>
    <s v="$"/>
    <n v="0"/>
    <n v="10145874"/>
    <n v="-10145874"/>
    <n v="0"/>
  </r>
  <r>
    <n v="2102105"/>
    <s v="Remuneraciones por Pagar"/>
    <x v="7"/>
    <s v="30/12/2016"/>
    <x v="11"/>
    <s v="AP"/>
    <n v="120003"/>
    <s v="REV.CENTRALIZA REMUNERACIONES "/>
    <s v="SCC"/>
    <s v="$"/>
    <n v="10145879"/>
    <n v="0"/>
    <n v="10145879"/>
    <n v="10145879"/>
  </r>
  <r>
    <n v="2102105"/>
    <s v="Remuneraciones por Pagar"/>
    <x v="7"/>
    <s v="30/12/2016"/>
    <x v="11"/>
    <s v="AP"/>
    <n v="120001"/>
    <s v="CENTRALIZA REMUNERACIONES DICI"/>
    <s v="SCC"/>
    <s v="$"/>
    <n v="0"/>
    <n v="10145879"/>
    <n v="-10145879"/>
    <n v="0"/>
  </r>
  <r>
    <n v="2102105"/>
    <s v="Remuneraciones por Pagar"/>
    <x v="7"/>
    <s v="30/12/2016"/>
    <x v="11"/>
    <s v="AP"/>
    <n v="120004"/>
    <s v="CENTRALIZA REMUNERACIONES DICI"/>
    <s v="SCC"/>
    <s v="$"/>
    <n v="0"/>
    <n v="12645879"/>
    <n v="-12645879"/>
    <n v="-12645879"/>
  </r>
  <r>
    <n v="2102105"/>
    <s v="Remuneraciones por Pagar"/>
    <x v="7"/>
    <s v="30/12/2016"/>
    <x v="11"/>
    <s v="AP"/>
    <n v="120009"/>
    <s v="PAGO REMUNERACIONES DICIEMBRE "/>
    <s v="SCC"/>
    <s v="$"/>
    <n v="12645879"/>
    <n v="0"/>
    <n v="12645879"/>
    <n v="0"/>
  </r>
  <r>
    <n v="2102107"/>
    <s v="Cuentas por pagar"/>
    <x v="8"/>
    <s v="31/12/2013"/>
    <x v="0"/>
    <s v="AP"/>
    <n v="0"/>
    <s v="Apertura"/>
    <s v="SCC"/>
    <m/>
    <n v="0"/>
    <n v="4109506"/>
    <n v="-4109506"/>
    <n v="-4109506"/>
  </r>
  <r>
    <n v="2102107"/>
    <s v="Cuentas por pagar"/>
    <x v="8"/>
    <s v="31/07/2016"/>
    <x v="6"/>
    <s v="AP"/>
    <n v="70019"/>
    <s v="PROVISION ARRIENDO OFICINAS JU"/>
    <s v="SCC"/>
    <s v="$"/>
    <n v="0"/>
    <n v="914958"/>
    <n v="-914958"/>
    <n v="-5024464"/>
  </r>
  <r>
    <n v="2102107"/>
    <s v="Cuentas por pagar"/>
    <x v="8"/>
    <s v="31/08/2016"/>
    <x v="7"/>
    <s v="AP"/>
    <n v="80009"/>
    <s v="PROVISION ARRIENDO OFICINAS AG"/>
    <s v="SCC"/>
    <s v="$"/>
    <n v="0"/>
    <n v="917319"/>
    <n v="-917319"/>
    <n v="-5941783"/>
  </r>
  <r>
    <n v="2102107"/>
    <s v="Cuentas por pagar"/>
    <x v="8"/>
    <s v="30/09/2016"/>
    <x v="8"/>
    <s v="AP"/>
    <n v="90009"/>
    <s v="PROVISION ARRIENDO OFICINAS SE"/>
    <s v="SCC"/>
    <s v="$"/>
    <n v="0"/>
    <n v="917851"/>
    <n v="-917851"/>
    <n v="-6859634"/>
  </r>
  <r>
    <n v="2102107"/>
    <s v="Cuentas por pagar"/>
    <x v="8"/>
    <s v="31/10/2016"/>
    <x v="9"/>
    <s v="AP"/>
    <n v="100010"/>
    <s v="PROVISION ARRIENDO OFICINAS OC"/>
    <s v="SCC"/>
    <s v="$"/>
    <n v="0"/>
    <n v="919153"/>
    <n v="-919153"/>
    <n v="-7778787"/>
  </r>
  <r>
    <n v="2102108"/>
    <s v="Rendiciones por pagar"/>
    <x v="9"/>
    <s v="30/04/2016"/>
    <x v="3"/>
    <s v="AP"/>
    <n v="40006"/>
    <s v="CONT RENDICION POR PAGAR PEDRO"/>
    <s v="SCC"/>
    <s v="$"/>
    <n v="0"/>
    <n v="33820"/>
    <n v="-33820"/>
    <n v="-33820"/>
  </r>
  <r>
    <n v="2102108"/>
    <s v="Rendiciones por pagar"/>
    <x v="9"/>
    <s v="04/05/2016"/>
    <x v="4"/>
    <s v="AP"/>
    <n v="50019"/>
    <s v="PAGO CERTIFICADOS DE DONACIONE"/>
    <s v="SCC"/>
    <s v="$"/>
    <n v="33820"/>
    <n v="0"/>
    <n v="33820"/>
    <n v="0"/>
  </r>
  <r>
    <n v="2102110"/>
    <s v="Facturas por recibir gastos"/>
    <x v="10"/>
    <s v="01/04/2016"/>
    <x v="3"/>
    <s v="AP"/>
    <n v="40000"/>
    <s v="BH 47 ALEJANDRO SIERRA CAMPODO"/>
    <s v="SCC"/>
    <s v="$"/>
    <n v="375000"/>
    <n v="0"/>
    <n v="375000"/>
    <n v="375000"/>
  </r>
  <r>
    <n v="2102110"/>
    <s v="Facturas por recibir gastos"/>
    <x v="10"/>
    <s v="29/04/2016"/>
    <x v="3"/>
    <s v="AP"/>
    <n v="40003"/>
    <s v="FC 15909 IMPORT. GRAFIMPRES LT"/>
    <s v="SCC"/>
    <s v="$"/>
    <n v="5320"/>
    <n v="0"/>
    <n v="5320"/>
    <n v="380320"/>
  </r>
  <r>
    <n v="2102110"/>
    <s v="Facturas por recibir gastos"/>
    <x v="10"/>
    <s v="29/04/2016"/>
    <x v="3"/>
    <s v="AP"/>
    <n v="40005"/>
    <s v="FC 15909 IMPORT. GRAFIMPRES LT"/>
    <s v="SCC"/>
    <s v="$"/>
    <n v="0"/>
    <n v="5320"/>
    <n v="-5320"/>
    <n v="375000"/>
  </r>
  <r>
    <n v="2102110"/>
    <s v="Facturas por recibir gastos"/>
    <x v="10"/>
    <s v="30/04/2016"/>
    <x v="3"/>
    <s v="AP"/>
    <n v="40002"/>
    <s v="RECLASIFICA GASTO BH 47 ALEJAN"/>
    <s v="SCC"/>
    <s v="$"/>
    <n v="0"/>
    <n v="375000"/>
    <n v="-375000"/>
    <n v="0"/>
  </r>
  <r>
    <n v="2102110"/>
    <s v="Facturas por recibir gastos"/>
    <x v="10"/>
    <s v="02/06/2016"/>
    <x v="5"/>
    <s v="AP"/>
    <n v="60021"/>
    <s v="F 605 COMERCIAL BRACHILENOS LT"/>
    <s v="SCC"/>
    <s v="$"/>
    <n v="0"/>
    <n v="14820"/>
    <n v="-14820"/>
    <n v="-14820"/>
  </r>
  <r>
    <n v="2102110"/>
    <s v="Facturas por recibir gastos"/>
    <x v="10"/>
    <s v="29/06/2016"/>
    <x v="5"/>
    <s v="AP"/>
    <n v="60022"/>
    <s v="F/126151 PUC ARRIENDO SALA PRO"/>
    <s v="SCC"/>
    <s v="$"/>
    <n v="0"/>
    <n v="65553"/>
    <n v="-65553"/>
    <n v="-80373"/>
  </r>
  <r>
    <n v="2102110"/>
    <s v="Facturas por recibir gastos"/>
    <x v="10"/>
    <s v="30/06/2016"/>
    <x v="5"/>
    <s v="AP"/>
    <n v="60020"/>
    <s v="Ajuste Cuenta Iva Credito fisc"/>
    <s v="SCC"/>
    <s v="$"/>
    <n v="375000"/>
    <n v="0"/>
    <n v="375000"/>
    <n v="294627"/>
  </r>
  <r>
    <n v="2102110"/>
    <s v="Facturas por recibir gastos"/>
    <x v="10"/>
    <s v="30/06/2016"/>
    <x v="5"/>
    <s v="AP"/>
    <n v="60020"/>
    <s v="Ajuste Cuenta Iva Credito fisc"/>
    <s v="SCC"/>
    <s v="$"/>
    <n v="0"/>
    <n v="455373"/>
    <n v="-455373"/>
    <n v="-160746"/>
  </r>
  <r>
    <n v="2102110"/>
    <s v="Facturas por recibir gastos"/>
    <x v="10"/>
    <s v="30/06/2016"/>
    <x v="5"/>
    <s v="AP"/>
    <n v="60023"/>
    <s v="Ajuste Cuenta Iva Credito fisc"/>
    <s v="SCC"/>
    <s v="$"/>
    <n v="455373"/>
    <n v="0"/>
    <n v="455373"/>
    <n v="294627"/>
  </r>
  <r>
    <n v="2102110"/>
    <s v="Facturas por recibir gastos"/>
    <x v="10"/>
    <s v="30/06/2016"/>
    <x v="5"/>
    <s v="AP"/>
    <n v="60023"/>
    <s v="Ajuste Cuenta Iva Credito fisc"/>
    <s v="SCC"/>
    <s v="$"/>
    <n v="0"/>
    <n v="375000"/>
    <n v="-375000"/>
    <n v="-80373"/>
  </r>
  <r>
    <n v="2102110"/>
    <s v="Facturas por recibir gastos"/>
    <x v="10"/>
    <s v="30/06/2016"/>
    <x v="5"/>
    <s v="AP"/>
    <n v="60006"/>
    <s v="F.126151 PONTIFICIA UNIVERSIDA"/>
    <s v="SCC"/>
    <s v="$"/>
    <n v="65553"/>
    <n v="0"/>
    <n v="65553"/>
    <n v="-14820"/>
  </r>
  <r>
    <n v="2102110"/>
    <s v="Facturas por recibir gastos"/>
    <x v="10"/>
    <s v="30/06/2016"/>
    <x v="5"/>
    <s v="AP"/>
    <n v="60004"/>
    <s v="F 605 COMERCIAL BRACHILENOS LT"/>
    <s v="SCC"/>
    <s v="$"/>
    <n v="14820"/>
    <n v="0"/>
    <n v="14820"/>
    <n v="0"/>
  </r>
  <r>
    <n v="2102401"/>
    <s v="Honorarios Por Pagar"/>
    <x v="11"/>
    <s v="11/01/2016"/>
    <x v="1"/>
    <s v="AP"/>
    <n v="10001"/>
    <s v="BH 41 JORGE ELIAS BRITO HASBUN"/>
    <s v="SCC"/>
    <s v="$"/>
    <n v="0"/>
    <n v="337500"/>
    <n v="-337500"/>
    <n v="-337500"/>
  </r>
  <r>
    <n v="2102401"/>
    <s v="Honorarios Por Pagar"/>
    <x v="11"/>
    <s v="11/01/2016"/>
    <x v="1"/>
    <s v="AP"/>
    <n v="10002"/>
    <s v="BH 45 ALEJANDRO CARLOS  SIERRA"/>
    <s v="SCC"/>
    <s v="$"/>
    <n v="0"/>
    <n v="337500"/>
    <n v="-337500"/>
    <n v="-675000"/>
  </r>
  <r>
    <n v="2102401"/>
    <s v="Honorarios Por Pagar"/>
    <x v="11"/>
    <s v="12/01/2016"/>
    <x v="1"/>
    <s v="AP"/>
    <n v="10006"/>
    <s v="PAGO BH 41JORGE ELIAS BRITO HA"/>
    <s v="SCC"/>
    <s v="$"/>
    <n v="337500"/>
    <n v="0"/>
    <n v="337500"/>
    <n v="-337500"/>
  </r>
  <r>
    <n v="2102401"/>
    <s v="Honorarios Por Pagar"/>
    <x v="11"/>
    <s v="12/01/2016"/>
    <x v="1"/>
    <s v="AP"/>
    <n v="10007"/>
    <s v="PAGO BH 45 ALEJANDRO CARLOS SI"/>
    <s v="SCC"/>
    <s v="$"/>
    <n v="337500"/>
    <n v="0"/>
    <n v="337500"/>
    <n v="0"/>
  </r>
  <r>
    <n v="2102401"/>
    <s v="Honorarios Por Pagar"/>
    <x v="11"/>
    <s v="10/03/2016"/>
    <x v="2"/>
    <s v="AP"/>
    <n v="30001"/>
    <s v="BH.50 JORGE ELIAS BRITO HASBUN"/>
    <s v="SCC"/>
    <s v="$"/>
    <n v="0"/>
    <n v="337500"/>
    <n v="-337500"/>
    <n v="-337500"/>
  </r>
  <r>
    <n v="2102401"/>
    <s v="Honorarios Por Pagar"/>
    <x v="11"/>
    <s v="10/03/2016"/>
    <x v="2"/>
    <s v="AP"/>
    <n v="30000"/>
    <s v="BH 46 ALEJANDRO CARLOS  SIERRA"/>
    <s v="SCC"/>
    <s v="$"/>
    <n v="0"/>
    <n v="337500"/>
    <n v="-337500"/>
    <n v="-675000"/>
  </r>
  <r>
    <n v="2102401"/>
    <s v="Honorarios Por Pagar"/>
    <x v="11"/>
    <s v="14/03/2016"/>
    <x v="2"/>
    <s v="AP"/>
    <n v="30002"/>
    <s v="PAGO BH 50 JORGE ELIAS BRITO  "/>
    <s v="SCC"/>
    <s v="$"/>
    <n v="337500"/>
    <n v="0"/>
    <n v="337500"/>
    <n v="-337500"/>
  </r>
  <r>
    <n v="2102401"/>
    <s v="Honorarios Por Pagar"/>
    <x v="11"/>
    <s v="14/03/2016"/>
    <x v="2"/>
    <s v="AP"/>
    <n v="30004"/>
    <s v="PAGO BH 46 ALEJANDRO SIERRA CA"/>
    <s v="SCC"/>
    <s v="$"/>
    <n v="337500"/>
    <n v="0"/>
    <n v="337500"/>
    <n v="0"/>
  </r>
  <r>
    <n v="2102401"/>
    <s v="Honorarios Por Pagar"/>
    <x v="11"/>
    <s v="21/03/2016"/>
    <x v="2"/>
    <s v="AP"/>
    <n v="30003"/>
    <s v="BH.55 LUIS MIGUEL JESUS LEON V"/>
    <s v="SCC"/>
    <s v="$"/>
    <n v="0"/>
    <n v="594000"/>
    <n v="-594000"/>
    <n v="-594000"/>
  </r>
  <r>
    <n v="2102401"/>
    <s v="Honorarios Por Pagar"/>
    <x v="11"/>
    <s v="22/03/2016"/>
    <x v="2"/>
    <s v="AP"/>
    <n v="30005"/>
    <s v="PAGO BH 55 LUIS LEON VALENZUEL"/>
    <s v="SCC"/>
    <s v="$"/>
    <n v="594000"/>
    <n v="0"/>
    <n v="594000"/>
    <n v="0"/>
  </r>
  <r>
    <n v="2102401"/>
    <s v="Honorarios Por Pagar"/>
    <x v="11"/>
    <s v="31/03/2016"/>
    <x v="2"/>
    <s v="AP"/>
    <n v="30010"/>
    <s v="BH 52 JORGE ELIAS BRITO HASBUN"/>
    <s v="SCC"/>
    <s v="$"/>
    <n v="0"/>
    <n v="337500"/>
    <n v="-337500"/>
    <n v="-337500"/>
  </r>
  <r>
    <n v="2102401"/>
    <s v="Honorarios Por Pagar"/>
    <x v="11"/>
    <s v="01/04/2016"/>
    <x v="3"/>
    <s v="AP"/>
    <n v="40000"/>
    <s v="BH 47 ALEJANDRO SIERRA CAMPODO"/>
    <s v="SCC"/>
    <s v="$"/>
    <n v="0"/>
    <n v="337500"/>
    <n v="-337500"/>
    <n v="-675000"/>
  </r>
  <r>
    <n v="2102401"/>
    <s v="Honorarios Por Pagar"/>
    <x v="11"/>
    <s v="06/04/2016"/>
    <x v="3"/>
    <s v="AP"/>
    <n v="40014"/>
    <s v="PAGO BH 50 JORGE ELIAS BRITO  "/>
    <s v="SCC"/>
    <s v="$"/>
    <n v="337500"/>
    <n v="0"/>
    <n v="337500"/>
    <n v="-337500"/>
  </r>
  <r>
    <n v="2102401"/>
    <s v="Honorarios Por Pagar"/>
    <x v="11"/>
    <s v="06/04/2016"/>
    <x v="3"/>
    <s v="AP"/>
    <n v="40013"/>
    <s v="PAGO BH 50 JORGE ELIAS BRITO  "/>
    <s v="SCC"/>
    <s v="$"/>
    <n v="337500"/>
    <n v="0"/>
    <n v="337500"/>
    <n v="0"/>
  </r>
  <r>
    <n v="2102401"/>
    <s v="Honorarios Por Pagar"/>
    <x v="11"/>
    <s v="11/04/2016"/>
    <x v="3"/>
    <s v="AP"/>
    <n v="40001"/>
    <s v="BH 58 LUIS LEON VALENZUELA    "/>
    <s v="SCC"/>
    <s v="$"/>
    <n v="0"/>
    <n v="450000"/>
    <n v="-450000"/>
    <n v="-450000"/>
  </r>
  <r>
    <n v="2102401"/>
    <s v="Honorarios Por Pagar"/>
    <x v="11"/>
    <s v="13/04/2016"/>
    <x v="3"/>
    <s v="AP"/>
    <n v="40012"/>
    <s v="PAGO BH 58 LUIS LEON VALENZUEL"/>
    <s v="SCC"/>
    <s v="$"/>
    <n v="450000"/>
    <n v="0"/>
    <n v="450000"/>
    <n v="0"/>
  </r>
  <r>
    <n v="2102401"/>
    <s v="Honorarios Por Pagar"/>
    <x v="11"/>
    <s v="19/05/2016"/>
    <x v="4"/>
    <s v="AP"/>
    <n v="50010"/>
    <s v="PAGO BH 18 LUIS MELLA CAMPOS  "/>
    <s v="SCC"/>
    <s v="$"/>
    <n v="360000"/>
    <n v="0"/>
    <n v="360000"/>
    <n v="360000"/>
  </r>
  <r>
    <n v="2102401"/>
    <s v="Honorarios Por Pagar"/>
    <x v="11"/>
    <s v="30/05/2016"/>
    <x v="4"/>
    <s v="AP"/>
    <n v="50008"/>
    <s v="PAGO BH 19 LUIS MELLA CAMPOS  "/>
    <s v="SCC"/>
    <s v="$"/>
    <n v="50000"/>
    <n v="0"/>
    <n v="50000"/>
    <n v="410000"/>
  </r>
  <r>
    <n v="2102401"/>
    <s v="Honorarios Por Pagar"/>
    <x v="11"/>
    <s v="30/05/2016"/>
    <x v="4"/>
    <s v="AP"/>
    <n v="50009"/>
    <s v="PAGO BH 56 JORGE BRITO HASBUN "/>
    <s v="SCC"/>
    <s v="$"/>
    <n v="337500"/>
    <n v="0"/>
    <n v="337500"/>
    <n v="747500"/>
  </r>
  <r>
    <n v="2102401"/>
    <s v="Honorarios Por Pagar"/>
    <x v="11"/>
    <s v="31/05/2016"/>
    <x v="4"/>
    <s v="AP"/>
    <n v="50003"/>
    <s v="BH 19/ LUIS MELLA CAMPOS      "/>
    <s v="SCC"/>
    <s v="$"/>
    <n v="0"/>
    <n v="50000"/>
    <n v="-50000"/>
    <n v="697500"/>
  </r>
  <r>
    <n v="2102401"/>
    <s v="Honorarios Por Pagar"/>
    <x v="11"/>
    <s v="31/05/2016"/>
    <x v="4"/>
    <s v="AP"/>
    <n v="50004"/>
    <s v="BH/56 Jorge Elias Brito Hasbun"/>
    <s v="SCC"/>
    <s v="$"/>
    <n v="0"/>
    <n v="337500"/>
    <n v="-337500"/>
    <n v="360000"/>
  </r>
  <r>
    <n v="2102401"/>
    <s v="Honorarios Por Pagar"/>
    <x v="11"/>
    <s v="31/05/2016"/>
    <x v="4"/>
    <s v="AP"/>
    <n v="50005"/>
    <s v="BH/ 48 Alejandro Carlos Sierra"/>
    <s v="SCC"/>
    <s v="$"/>
    <n v="0"/>
    <n v="337500"/>
    <n v="-337500"/>
    <n v="22500"/>
  </r>
  <r>
    <n v="2102401"/>
    <s v="Honorarios Por Pagar"/>
    <x v="11"/>
    <s v="31/05/2016"/>
    <x v="4"/>
    <s v="AP"/>
    <n v="50006"/>
    <s v="BH 18/ LUIS MELLA CAMPOS      "/>
    <s v="SCC"/>
    <s v="$"/>
    <n v="0"/>
    <n v="360000"/>
    <n v="-360000"/>
    <n v="-337500"/>
  </r>
  <r>
    <n v="2102401"/>
    <s v="Honorarios Por Pagar"/>
    <x v="11"/>
    <s v="31/05/2016"/>
    <x v="4"/>
    <s v="AP"/>
    <n v="50007"/>
    <s v="BH 57 Jorge Elias Brito Hasbun"/>
    <s v="SCC"/>
    <s v="$"/>
    <n v="0"/>
    <n v="315000"/>
    <n v="-315000"/>
    <n v="-652500"/>
  </r>
  <r>
    <n v="2102401"/>
    <s v="Honorarios Por Pagar"/>
    <x v="11"/>
    <s v="01/06/2016"/>
    <x v="5"/>
    <s v="AP"/>
    <n v="60008"/>
    <s v="PAGO BH 48 ALEJANDRO CARLOS SI"/>
    <s v="SCC"/>
    <s v="$"/>
    <n v="337500"/>
    <n v="0"/>
    <n v="337500"/>
    <n v="-315000"/>
  </r>
  <r>
    <n v="2102401"/>
    <s v="Honorarios Por Pagar"/>
    <x v="11"/>
    <s v="01/06/2016"/>
    <x v="5"/>
    <s v="AP"/>
    <n v="60009"/>
    <s v="PAGO BH 57 JORGE ELIAS BRITO H"/>
    <s v="SCC"/>
    <s v="$"/>
    <n v="315000"/>
    <n v="0"/>
    <n v="315000"/>
    <n v="0"/>
  </r>
  <r>
    <n v="2102401"/>
    <s v="Honorarios Por Pagar"/>
    <x v="11"/>
    <s v="10/06/2016"/>
    <x v="5"/>
    <s v="AP"/>
    <n v="60010"/>
    <s v="PAGO BH 93 RODRIGO JOSE ALIAGA"/>
    <s v="SCC"/>
    <s v="$"/>
    <n v="900000"/>
    <n v="0"/>
    <n v="900000"/>
    <n v="900000"/>
  </r>
  <r>
    <n v="2102401"/>
    <s v="Honorarios Por Pagar"/>
    <x v="11"/>
    <s v="30/06/2016"/>
    <x v="5"/>
    <s v="AP"/>
    <n v="60002"/>
    <s v="BH 93 RODRIGO JOSE ALIAGA ROME"/>
    <s v="SCC"/>
    <s v="$"/>
    <n v="0"/>
    <n v="900000"/>
    <n v="-900000"/>
    <n v="0"/>
  </r>
  <r>
    <n v="2102401"/>
    <s v="Honorarios Por Pagar"/>
    <x v="11"/>
    <s v="14/07/2016"/>
    <x v="6"/>
    <s v="AP"/>
    <n v="70009"/>
    <s v="PAGO BH.114 MARIA CLAUDIA DEL "/>
    <s v="SCC"/>
    <s v="$"/>
    <n v="900000"/>
    <n v="0"/>
    <n v="900000"/>
    <n v="900000"/>
  </r>
  <r>
    <n v="2102401"/>
    <s v="Honorarios Por Pagar"/>
    <x v="11"/>
    <s v="26/07/2016"/>
    <x v="6"/>
    <s v="AP"/>
    <n v="70012"/>
    <s v="PAGO BH.63 LUIS MIGUEL LEON VA"/>
    <s v="SCC"/>
    <s v="$"/>
    <n v="594000"/>
    <n v="0"/>
    <n v="594000"/>
    <n v="1494000"/>
  </r>
  <r>
    <n v="2102401"/>
    <s v="Honorarios Por Pagar"/>
    <x v="11"/>
    <s v="31/07/2016"/>
    <x v="6"/>
    <s v="AP"/>
    <n v="70005"/>
    <s v="BH 63 LUIS MIGUEL JESUS LEON V"/>
    <s v="SCC"/>
    <s v="$"/>
    <n v="0"/>
    <n v="594000"/>
    <n v="-594000"/>
    <n v="900000"/>
  </r>
  <r>
    <n v="2102401"/>
    <s v="Honorarios Por Pagar"/>
    <x v="11"/>
    <s v="31/07/2016"/>
    <x v="6"/>
    <s v="AP"/>
    <n v="70006"/>
    <s v="BH 114 MARIA CLAUDIA DEL SOLAR"/>
    <s v="SCC"/>
    <s v="$"/>
    <n v="0"/>
    <n v="900000"/>
    <n v="-900000"/>
    <n v="0"/>
  </r>
  <r>
    <n v="2102401"/>
    <s v="Honorarios Por Pagar"/>
    <x v="11"/>
    <s v="30/08/2016"/>
    <x v="7"/>
    <s v="AP"/>
    <n v="80006"/>
    <s v="PAGO BH/65 LUIS LEON VALENZUEL"/>
    <s v="SCC"/>
    <s v="$"/>
    <n v="594000"/>
    <n v="0"/>
    <n v="594000"/>
    <n v="594000"/>
  </r>
  <r>
    <n v="2102401"/>
    <s v="Honorarios Por Pagar"/>
    <x v="11"/>
    <s v="31/08/2016"/>
    <x v="7"/>
    <s v="AP"/>
    <n v="80003"/>
    <s v="BH 65/ LUIS LEON VALENZUELA PA"/>
    <s v="SCC"/>
    <s v="$"/>
    <n v="0"/>
    <n v="594000"/>
    <n v="-594000"/>
    <n v="0"/>
  </r>
  <r>
    <n v="2102401"/>
    <s v="Honorarios Por Pagar"/>
    <x v="11"/>
    <s v="31/08/2016"/>
    <x v="7"/>
    <s v="AP"/>
    <n v="80004"/>
    <s v="BH 100/ RODRIGO ALIAGA ROMERO "/>
    <s v="SCC"/>
    <s v="$"/>
    <n v="0"/>
    <n v="720000"/>
    <n v="-720000"/>
    <n v="-720000"/>
  </r>
  <r>
    <n v="2102401"/>
    <s v="Honorarios Por Pagar"/>
    <x v="11"/>
    <s v="01/09/2016"/>
    <x v="8"/>
    <s v="AP"/>
    <n v="90003"/>
    <s v="PAGO BH/100 RODRIGO ALIAGA ROM"/>
    <s v="SCC"/>
    <s v="$"/>
    <n v="720000"/>
    <n v="0"/>
    <n v="720000"/>
    <n v="0"/>
  </r>
  <r>
    <n v="2103101"/>
    <s v="Cuentas por Pagar Empresas Relacionadas"/>
    <x v="12"/>
    <s v="31/12/2013"/>
    <x v="0"/>
    <s v="AP"/>
    <n v="0"/>
    <s v="Apertura"/>
    <s v="SCC"/>
    <m/>
    <n v="0"/>
    <n v="4000000"/>
    <n v="-4000000"/>
    <n v="-4000000"/>
  </r>
  <r>
    <n v="2107102"/>
    <s v="Impuesto Unico A Los Trabajadores"/>
    <x v="13"/>
    <s v="31/03/2016"/>
    <x v="2"/>
    <s v="AP"/>
    <n v="30008"/>
    <s v="CENTRALIZA REMUNERACIONES MARZ"/>
    <s v="SCC"/>
    <s v="$"/>
    <n v="0"/>
    <n v="299836"/>
    <n v="-299836"/>
    <n v="-299836"/>
  </r>
  <r>
    <n v="2107102"/>
    <s v="Impuesto Unico A Los Trabajadores"/>
    <x v="13"/>
    <s v="08/04/2016"/>
    <x v="3"/>
    <s v="AP"/>
    <n v="40015"/>
    <s v="PAGO F.29 MARZO               "/>
    <s v="SCC"/>
    <s v="$"/>
    <n v="299836"/>
    <n v="0"/>
    <n v="299836"/>
    <n v="0"/>
  </r>
  <r>
    <n v="2107102"/>
    <s v="Impuesto Unico A Los Trabajadores"/>
    <x v="13"/>
    <s v="30/04/2016"/>
    <x v="3"/>
    <s v="AP"/>
    <n v="40009"/>
    <s v="CENTRALIZA REMUNERACIONES ABRI"/>
    <s v="SCC"/>
    <s v="$"/>
    <n v="0"/>
    <n v="298273"/>
    <n v="-298273"/>
    <n v="-298273"/>
  </r>
  <r>
    <n v="2107102"/>
    <s v="Impuesto Unico A Los Trabajadores"/>
    <x v="13"/>
    <s v="11/05/2016"/>
    <x v="4"/>
    <s v="AP"/>
    <n v="50014"/>
    <s v="PAGO F.29 ABRIL               "/>
    <s v="SCC"/>
    <s v="$"/>
    <n v="298273"/>
    <n v="0"/>
    <n v="298273"/>
    <n v="0"/>
  </r>
  <r>
    <n v="2107102"/>
    <s v="Impuesto Unico A Los Trabajadores"/>
    <x v="13"/>
    <s v="31/05/2016"/>
    <x v="4"/>
    <s v="AP"/>
    <n v="50002"/>
    <s v="CENTRALIZA REMUNERACIONES MAYO"/>
    <s v="SCC"/>
    <s v="$"/>
    <n v="0"/>
    <n v="296335"/>
    <n v="-296335"/>
    <n v="-296335"/>
  </r>
  <r>
    <n v="2107102"/>
    <s v="Impuesto Unico A Los Trabajadores"/>
    <x v="13"/>
    <s v="13/06/2016"/>
    <x v="5"/>
    <s v="AP"/>
    <n v="60013"/>
    <s v="PAGO F.29 MAYO                "/>
    <s v="SCC"/>
    <s v="$"/>
    <n v="296335"/>
    <n v="0"/>
    <n v="296335"/>
    <n v="0"/>
  </r>
  <r>
    <n v="2107102"/>
    <s v="Impuesto Unico A Los Trabajadores"/>
    <x v="13"/>
    <s v="30/06/2016"/>
    <x v="5"/>
    <s v="AP"/>
    <n v="60003"/>
    <s v="CENTRALIZA REMUNERACIONES JUNI"/>
    <s v="SCC"/>
    <s v="$"/>
    <n v="0"/>
    <n v="294900"/>
    <n v="-294900"/>
    <n v="-294900"/>
  </r>
  <r>
    <n v="2107102"/>
    <s v="Impuesto Unico A Los Trabajadores"/>
    <x v="13"/>
    <s v="08/07/2016"/>
    <x v="6"/>
    <s v="AP"/>
    <n v="70008"/>
    <s v="PAGO F.29 JUNIO               "/>
    <s v="SCC"/>
    <s v="$"/>
    <n v="294900"/>
    <n v="0"/>
    <n v="294900"/>
    <n v="0"/>
  </r>
  <r>
    <n v="2107102"/>
    <s v="Impuesto Unico A Los Trabajadores"/>
    <x v="13"/>
    <s v="31/07/2016"/>
    <x v="6"/>
    <s v="AP"/>
    <n v="70004"/>
    <s v="CENTRALIZA REMUNERACIONES JULI"/>
    <s v="SCC"/>
    <s v="$"/>
    <n v="0"/>
    <n v="293759"/>
    <n v="-293759"/>
    <n v="-293759"/>
  </r>
  <r>
    <n v="2107102"/>
    <s v="Impuesto Unico A Los Trabajadores"/>
    <x v="13"/>
    <s v="11/08/2016"/>
    <x v="7"/>
    <s v="AP"/>
    <n v="80007"/>
    <s v="PAGO FORMULARIO 29 JULIO      "/>
    <s v="SCC"/>
    <s v="$"/>
    <n v="293759"/>
    <n v="0"/>
    <n v="293759"/>
    <n v="0"/>
  </r>
  <r>
    <n v="2107102"/>
    <s v="Impuesto Unico A Los Trabajadores"/>
    <x v="13"/>
    <s v="31/08/2016"/>
    <x v="7"/>
    <s v="AP"/>
    <n v="80002"/>
    <s v="CENTRALIZA REMUNERACIONES AGOS"/>
    <s v="SCC"/>
    <s v="$"/>
    <n v="0"/>
    <n v="418432"/>
    <n v="-418432"/>
    <n v="-418432"/>
  </r>
  <r>
    <n v="2107102"/>
    <s v="Impuesto Unico A Los Trabajadores"/>
    <x v="13"/>
    <s v="13/09/2016"/>
    <x v="8"/>
    <s v="AP"/>
    <n v="90001"/>
    <s v="PAGO F.29 MES DE AGOSTO       "/>
    <s v="SCC"/>
    <s v="$"/>
    <n v="418432"/>
    <n v="0"/>
    <n v="418432"/>
    <n v="0"/>
  </r>
  <r>
    <n v="2107102"/>
    <s v="Impuesto Unico A Los Trabajadores"/>
    <x v="13"/>
    <s v="30/09/2016"/>
    <x v="8"/>
    <s v="AP"/>
    <n v="90000"/>
    <s v="CENTRALIZA REMUNERACIONES SEPT"/>
    <s v="SCC"/>
    <s v="$"/>
    <n v="0"/>
    <n v="425929"/>
    <n v="-425929"/>
    <n v="-425929"/>
  </r>
  <r>
    <n v="2107102"/>
    <s v="Impuesto Unico A Los Trabajadores"/>
    <x v="13"/>
    <s v="13/10/2016"/>
    <x v="9"/>
    <s v="AP"/>
    <n v="100004"/>
    <s v="PAGO F.29 MES DE SEPTIEMBRE   "/>
    <s v="SCC"/>
    <s v="$"/>
    <n v="425929"/>
    <n v="0"/>
    <n v="425929"/>
    <n v="0"/>
  </r>
  <r>
    <n v="2107102"/>
    <s v="Impuesto Unico A Los Trabajadores"/>
    <x v="13"/>
    <s v="31/10/2016"/>
    <x v="9"/>
    <s v="AP"/>
    <n v="100001"/>
    <s v="CENTRALIZA REMUNERACIONES OCTU"/>
    <s v="SCC"/>
    <s v="$"/>
    <n v="0"/>
    <n v="427036"/>
    <n v="-427036"/>
    <n v="-427036"/>
  </r>
  <r>
    <n v="2107102"/>
    <s v="Impuesto Unico A Los Trabajadores"/>
    <x v="13"/>
    <s v="10/11/2016"/>
    <x v="10"/>
    <s v="AP"/>
    <n v="110004"/>
    <s v="PAGO F.29 MES DE OCTUBRE.     "/>
    <s v="SCC"/>
    <s v="$"/>
    <n v="427036"/>
    <n v="0"/>
    <n v="427036"/>
    <n v="0"/>
  </r>
  <r>
    <n v="2107102"/>
    <s v="Impuesto Unico A Los Trabajadores"/>
    <x v="13"/>
    <s v="30/11/2016"/>
    <x v="10"/>
    <s v="AP"/>
    <n v="110000"/>
    <s v="CENTRALIZA REMUNERACIONES NOVI"/>
    <s v="SCC"/>
    <s v="$"/>
    <n v="0"/>
    <n v="425408"/>
    <n v="-425408"/>
    <n v="-425408"/>
  </r>
  <r>
    <n v="2107102"/>
    <s v="Impuesto Unico A Los Trabajadores"/>
    <x v="13"/>
    <s v="30/12/2016"/>
    <x v="11"/>
    <s v="AP"/>
    <n v="120001"/>
    <s v="CENTRALIZA REMUNERACIONES DICI"/>
    <s v="SCC"/>
    <s v="$"/>
    <n v="0"/>
    <n v="423878"/>
    <n v="-423878"/>
    <n v="-849286"/>
  </r>
  <r>
    <n v="2107102"/>
    <s v="Impuesto Unico A Los Trabajadores"/>
    <x v="13"/>
    <s v="30/12/2016"/>
    <x v="11"/>
    <s v="AP"/>
    <n v="120003"/>
    <s v="REV.CENTRALIZA REMUNERACIONES "/>
    <s v="SCC"/>
    <s v="$"/>
    <n v="423878"/>
    <n v="0"/>
    <n v="423878"/>
    <n v="-425408"/>
  </r>
  <r>
    <n v="2107102"/>
    <s v="Impuesto Unico A Los Trabajadores"/>
    <x v="13"/>
    <s v="30/12/2016"/>
    <x v="11"/>
    <s v="AP"/>
    <n v="120004"/>
    <s v="CENTRALIZA REMUNERACIONES DICI"/>
    <s v="SCC"/>
    <s v="$"/>
    <n v="0"/>
    <n v="797187"/>
    <n v="-797187"/>
    <n v="-1222595"/>
  </r>
  <r>
    <n v="2107102"/>
    <s v="Impuesto Unico A Los Trabajadores"/>
    <x v="13"/>
    <s v="30/12/2016"/>
    <x v="11"/>
    <s v="AP"/>
    <n v="120006"/>
    <s v="PAGO F.29 MES DE NOVIEMBRE.   "/>
    <s v="SCC"/>
    <s v="$"/>
    <n v="425408"/>
    <n v="0"/>
    <n v="425408"/>
    <n v="-797187"/>
  </r>
  <r>
    <n v="2107103"/>
    <s v="Retencion 10% Segunda Categoria"/>
    <x v="14"/>
    <s v="11/01/2016"/>
    <x v="1"/>
    <s v="AP"/>
    <n v="10002"/>
    <s v="BH 45 ALEJANDRO CARLOS  SIERRA"/>
    <s v="SCC"/>
    <s v="$"/>
    <n v="0"/>
    <n v="37500"/>
    <n v="-37500"/>
    <n v="-37500"/>
  </r>
  <r>
    <n v="2107103"/>
    <s v="Retencion 10% Segunda Categoria"/>
    <x v="14"/>
    <s v="11/01/2016"/>
    <x v="1"/>
    <s v="AP"/>
    <n v="10001"/>
    <s v="BH 41 JORGE ELIAS BRITO HASBUN"/>
    <s v="SCC"/>
    <s v="$"/>
    <n v="0"/>
    <n v="37500"/>
    <n v="-37500"/>
    <n v="-75000"/>
  </r>
  <r>
    <n v="2107103"/>
    <s v="Retencion 10% Segunda Categoria"/>
    <x v="14"/>
    <s v="10/03/2016"/>
    <x v="2"/>
    <s v="AP"/>
    <n v="30007"/>
    <s v="REEMBOLSO GALILEA PAGO F.29 EN"/>
    <s v="SCC"/>
    <s v="$"/>
    <n v="75000"/>
    <n v="0"/>
    <n v="75000"/>
    <n v="0"/>
  </r>
  <r>
    <n v="2107103"/>
    <s v="Retencion 10% Segunda Categoria"/>
    <x v="14"/>
    <s v="10/03/2016"/>
    <x v="2"/>
    <s v="AP"/>
    <n v="30001"/>
    <s v="BH.50 JORGE ELIAS BRITO HASBUN"/>
    <s v="SCC"/>
    <s v="$"/>
    <n v="0"/>
    <n v="37500"/>
    <n v="-37500"/>
    <n v="-37500"/>
  </r>
  <r>
    <n v="2107103"/>
    <s v="Retencion 10% Segunda Categoria"/>
    <x v="14"/>
    <s v="10/03/2016"/>
    <x v="2"/>
    <s v="AP"/>
    <n v="30000"/>
    <s v="BH 46 ALEJANDRO CARLOS  SIERRA"/>
    <s v="SCC"/>
    <s v="$"/>
    <n v="0"/>
    <n v="37500"/>
    <n v="-37500"/>
    <n v="-75000"/>
  </r>
  <r>
    <n v="2107103"/>
    <s v="Retencion 10% Segunda Categoria"/>
    <x v="14"/>
    <s v="21/03/2016"/>
    <x v="2"/>
    <s v="AP"/>
    <n v="30003"/>
    <s v="BH.55 LUIS MIGUEL JESUS LEON V"/>
    <s v="SCC"/>
    <s v="$"/>
    <n v="0"/>
    <n v="66000"/>
    <n v="-66000"/>
    <n v="-141000"/>
  </r>
  <r>
    <n v="2107103"/>
    <s v="Retencion 10% Segunda Categoria"/>
    <x v="14"/>
    <s v="31/03/2016"/>
    <x v="2"/>
    <s v="AP"/>
    <n v="30010"/>
    <s v="BH 52 JORGE ELIAS BRITO HASBUN"/>
    <s v="SCC"/>
    <s v="$"/>
    <n v="0"/>
    <n v="37500"/>
    <n v="-37500"/>
    <n v="-178500"/>
  </r>
  <r>
    <n v="2107103"/>
    <s v="Retencion 10% Segunda Categoria"/>
    <x v="14"/>
    <s v="01/04/2016"/>
    <x v="3"/>
    <s v="AP"/>
    <n v="40000"/>
    <s v="BH 47 ALEJANDRO SIERRA CAMPODO"/>
    <s v="SCC"/>
    <s v="$"/>
    <n v="0"/>
    <n v="37500"/>
    <n v="-37500"/>
    <n v="-216000"/>
  </r>
  <r>
    <n v="2107103"/>
    <s v="Retencion 10% Segunda Categoria"/>
    <x v="14"/>
    <s v="08/04/2016"/>
    <x v="3"/>
    <s v="AP"/>
    <n v="40015"/>
    <s v="PAGO F.29 MARZO               "/>
    <s v="SCC"/>
    <s v="$"/>
    <n v="178500"/>
    <n v="0"/>
    <n v="178500"/>
    <n v="-37500"/>
  </r>
  <r>
    <n v="2107103"/>
    <s v="Retencion 10% Segunda Categoria"/>
    <x v="14"/>
    <s v="11/04/2016"/>
    <x v="3"/>
    <s v="AP"/>
    <n v="40001"/>
    <s v="BH 58 LUIS LEON VALENZUELA    "/>
    <s v="SCC"/>
    <s v="$"/>
    <n v="0"/>
    <n v="50000"/>
    <n v="-50000"/>
    <n v="-87500"/>
  </r>
  <r>
    <n v="2107103"/>
    <s v="Retencion 10% Segunda Categoria"/>
    <x v="14"/>
    <s v="11/05/2016"/>
    <x v="4"/>
    <s v="AP"/>
    <n v="50014"/>
    <s v="PAGO F.29 ABRIL               "/>
    <s v="SCC"/>
    <s v="$"/>
    <n v="87500"/>
    <n v="0"/>
    <n v="87500"/>
    <n v="0"/>
  </r>
  <r>
    <n v="2107103"/>
    <s v="Retencion 10% Segunda Categoria"/>
    <x v="14"/>
    <s v="31/05/2016"/>
    <x v="4"/>
    <s v="AP"/>
    <n v="50003"/>
    <s v="BH 19/ LUIS MELLA CAMPOS      "/>
    <s v="SCC"/>
    <s v="$"/>
    <n v="0"/>
    <n v="5556"/>
    <n v="-5556"/>
    <n v="-5556"/>
  </r>
  <r>
    <n v="2107103"/>
    <s v="Retencion 10% Segunda Categoria"/>
    <x v="14"/>
    <s v="31/05/2016"/>
    <x v="4"/>
    <s v="AP"/>
    <n v="50004"/>
    <s v="BH/56 Jorge Elias Brito Hasbun"/>
    <s v="SCC"/>
    <s v="$"/>
    <n v="0"/>
    <n v="37500"/>
    <n v="-37500"/>
    <n v="-43056"/>
  </r>
  <r>
    <n v="2107103"/>
    <s v="Retencion 10% Segunda Categoria"/>
    <x v="14"/>
    <s v="31/05/2016"/>
    <x v="4"/>
    <s v="AP"/>
    <n v="50005"/>
    <s v="BH/ 48 Alejandro Carlos Sierra"/>
    <s v="SCC"/>
    <s v="$"/>
    <n v="0"/>
    <n v="37500"/>
    <n v="-37500"/>
    <n v="-80556"/>
  </r>
  <r>
    <n v="2107103"/>
    <s v="Retencion 10% Segunda Categoria"/>
    <x v="14"/>
    <s v="31/05/2016"/>
    <x v="4"/>
    <s v="AP"/>
    <n v="50006"/>
    <s v="BH 18/ LUIS MELLA CAMPOS      "/>
    <s v="SCC"/>
    <s v="$"/>
    <n v="0"/>
    <n v="40000"/>
    <n v="-40000"/>
    <n v="-120556"/>
  </r>
  <r>
    <n v="2107103"/>
    <s v="Retencion 10% Segunda Categoria"/>
    <x v="14"/>
    <s v="31/05/2016"/>
    <x v="4"/>
    <s v="AP"/>
    <n v="50007"/>
    <s v="BH 57 Jorge Elias Brito Hasbun"/>
    <s v="SCC"/>
    <s v="$"/>
    <n v="0"/>
    <n v="35000"/>
    <n v="-35000"/>
    <n v="-155556"/>
  </r>
  <r>
    <n v="2107103"/>
    <s v="Retencion 10% Segunda Categoria"/>
    <x v="14"/>
    <s v="13/06/2016"/>
    <x v="5"/>
    <s v="AP"/>
    <n v="60013"/>
    <s v="PAGO F.29 MAYO                "/>
    <s v="SCC"/>
    <s v="$"/>
    <n v="155556"/>
    <n v="0"/>
    <n v="155556"/>
    <n v="0"/>
  </r>
  <r>
    <n v="2107103"/>
    <s v="Retencion 10% Segunda Categoria"/>
    <x v="14"/>
    <s v="30/06/2016"/>
    <x v="5"/>
    <s v="AP"/>
    <n v="60002"/>
    <s v="BH 93 RODRIGO JOSE ALIAGA ROME"/>
    <s v="SCC"/>
    <s v="$"/>
    <n v="0"/>
    <n v="100000"/>
    <n v="-100000"/>
    <n v="-100000"/>
  </r>
  <r>
    <n v="2107103"/>
    <s v="Retencion 10% Segunda Categoria"/>
    <x v="14"/>
    <s v="08/07/2016"/>
    <x v="6"/>
    <s v="AP"/>
    <n v="70008"/>
    <s v="PAGO F.29 JUNIO               "/>
    <s v="SCC"/>
    <s v="$"/>
    <n v="100000"/>
    <n v="0"/>
    <n v="100000"/>
    <n v="0"/>
  </r>
  <r>
    <n v="2107103"/>
    <s v="Retencion 10% Segunda Categoria"/>
    <x v="14"/>
    <s v="31/07/2016"/>
    <x v="6"/>
    <s v="AP"/>
    <n v="70005"/>
    <s v="BH 63 LUIS MIGUEL JESUS LEON V"/>
    <s v="SCC"/>
    <s v="$"/>
    <n v="0"/>
    <n v="66000"/>
    <n v="-66000"/>
    <n v="-66000"/>
  </r>
  <r>
    <n v="2107103"/>
    <s v="Retencion 10% Segunda Categoria"/>
    <x v="14"/>
    <s v="31/07/2016"/>
    <x v="6"/>
    <s v="AP"/>
    <n v="70006"/>
    <s v="BH 114 MARIA CLAUDIA DEL SOLAR"/>
    <s v="SCC"/>
    <s v="$"/>
    <n v="0"/>
    <n v="100000"/>
    <n v="-100000"/>
    <n v="-166000"/>
  </r>
  <r>
    <n v="2107103"/>
    <s v="Retencion 10% Segunda Categoria"/>
    <x v="14"/>
    <s v="11/08/2016"/>
    <x v="7"/>
    <s v="AP"/>
    <n v="80007"/>
    <s v="PAGO FORMULARIO 29 JULIO      "/>
    <s v="SCC"/>
    <s v="$"/>
    <n v="166000"/>
    <n v="0"/>
    <n v="166000"/>
    <n v="0"/>
  </r>
  <r>
    <n v="2107103"/>
    <s v="Retencion 10% Segunda Categoria"/>
    <x v="14"/>
    <s v="31/08/2016"/>
    <x v="7"/>
    <s v="AP"/>
    <n v="80004"/>
    <s v="BH 100/ RODRIGO ALIAGA ROMERO "/>
    <s v="SCC"/>
    <s v="$"/>
    <n v="0"/>
    <n v="80000"/>
    <n v="-80000"/>
    <n v="-80000"/>
  </r>
  <r>
    <n v="2107103"/>
    <s v="Retencion 10% Segunda Categoria"/>
    <x v="14"/>
    <s v="31/08/2016"/>
    <x v="7"/>
    <s v="AP"/>
    <n v="80003"/>
    <s v="BH 65/ LUIS LEON VALENZUELA PA"/>
    <s v="SCC"/>
    <s v="$"/>
    <n v="0"/>
    <n v="66000"/>
    <n v="-66000"/>
    <n v="-146000"/>
  </r>
  <r>
    <n v="2107103"/>
    <s v="Retencion 10% Segunda Categoria"/>
    <x v="14"/>
    <s v="13/09/2016"/>
    <x v="8"/>
    <s v="AP"/>
    <n v="90001"/>
    <s v="PAGO F.29 MES DE AGOSTO       "/>
    <s v="SCC"/>
    <s v="$"/>
    <n v="146000"/>
    <n v="0"/>
    <n v="146000"/>
    <n v="0"/>
  </r>
  <r>
    <n v="2107105"/>
    <s v="A.F.P. por pagar"/>
    <x v="15"/>
    <s v="23/03/2016"/>
    <x v="2"/>
    <s v="AP"/>
    <n v="30011"/>
    <s v="PAGO DE REMUNERACIONES Y COTIZ"/>
    <s v="SCC"/>
    <s v="$"/>
    <n v="633284"/>
    <n v="0"/>
    <n v="633284"/>
    <n v="633284"/>
  </r>
  <r>
    <n v="2107105"/>
    <s v="A.F.P. por pagar"/>
    <x v="15"/>
    <s v="31/03/2016"/>
    <x v="2"/>
    <s v="AP"/>
    <n v="30008"/>
    <s v="CENTRALIZA REMUNERACIONES MARZ"/>
    <s v="SCC"/>
    <s v="$"/>
    <n v="0"/>
    <n v="633284"/>
    <n v="-633284"/>
    <n v="0"/>
  </r>
  <r>
    <n v="2107105"/>
    <s v="A.F.P. por pagar"/>
    <x v="15"/>
    <s v="21/04/2016"/>
    <x v="3"/>
    <s v="AP"/>
    <n v="40011"/>
    <s v="PAGO DE REMUNERACIONES Y COTIZ"/>
    <s v="SCC"/>
    <s v="$"/>
    <n v="635314"/>
    <n v="0"/>
    <n v="635314"/>
    <n v="635314"/>
  </r>
  <r>
    <n v="2107105"/>
    <s v="A.F.P. por pagar"/>
    <x v="15"/>
    <s v="30/04/2016"/>
    <x v="3"/>
    <s v="AP"/>
    <n v="40009"/>
    <s v="CENTRALIZA REMUNERACIONES ABRI"/>
    <s v="SCC"/>
    <s v="$"/>
    <n v="0"/>
    <n v="635314"/>
    <n v="-635314"/>
    <n v="0"/>
  </r>
  <r>
    <n v="2107105"/>
    <s v="A.F.P. por pagar"/>
    <x v="15"/>
    <s v="23/05/2016"/>
    <x v="4"/>
    <s v="AP"/>
    <n v="50017"/>
    <s v="PAGO DE REMUNERACIONES Y COTIZ"/>
    <s v="SCC"/>
    <s v="$"/>
    <n v="637163"/>
    <n v="0"/>
    <n v="637163"/>
    <n v="637163"/>
  </r>
  <r>
    <n v="2107105"/>
    <s v="A.F.P. por pagar"/>
    <x v="15"/>
    <s v="31/05/2016"/>
    <x v="4"/>
    <s v="AP"/>
    <n v="50002"/>
    <s v="CENTRALIZA REMUNERACIONES MAYO"/>
    <s v="SCC"/>
    <s v="$"/>
    <n v="0"/>
    <n v="637163"/>
    <n v="-637163"/>
    <n v="0"/>
  </r>
  <r>
    <n v="2107105"/>
    <s v="A.F.P. por pagar"/>
    <x v="15"/>
    <s v="24/06/2016"/>
    <x v="5"/>
    <s v="AP"/>
    <n v="60017"/>
    <s v="PAGO DE REMUNERACIONES Y COTIZ"/>
    <s v="SCC"/>
    <s v="$"/>
    <n v="638427"/>
    <n v="0"/>
    <n v="638427"/>
    <n v="638427"/>
  </r>
  <r>
    <n v="2107105"/>
    <s v="A.F.P. por pagar"/>
    <x v="15"/>
    <s v="24/06/2016"/>
    <x v="5"/>
    <s v="AP"/>
    <n v="60016"/>
    <s v="PAGO DE REMUNERACIONES Y COTIZ"/>
    <s v="SCC"/>
    <s v="$"/>
    <n v="638427"/>
    <n v="0"/>
    <n v="638427"/>
    <n v="1276854"/>
  </r>
  <r>
    <n v="2107105"/>
    <s v="A.F.P. por pagar"/>
    <x v="15"/>
    <s v="24/06/2016"/>
    <x v="5"/>
    <s v="AP"/>
    <n v="60018"/>
    <s v="REV. PAGO DE REMUNERACIONES Y "/>
    <s v="SCC"/>
    <s v="$"/>
    <n v="0"/>
    <n v="638427"/>
    <n v="-638427"/>
    <n v="638427"/>
  </r>
  <r>
    <n v="2107105"/>
    <s v="A.F.P. por pagar"/>
    <x v="15"/>
    <s v="30/06/2016"/>
    <x v="5"/>
    <s v="AP"/>
    <n v="60003"/>
    <s v="CENTRALIZA REMUNERACIONES JUNI"/>
    <s v="SCC"/>
    <s v="$"/>
    <n v="0"/>
    <n v="638427"/>
    <n v="-638427"/>
    <n v="0"/>
  </r>
  <r>
    <n v="2107105"/>
    <s v="A.F.P. por pagar"/>
    <x v="15"/>
    <s v="22/07/2016"/>
    <x v="6"/>
    <s v="AP"/>
    <n v="70016"/>
    <s v="PAGO DE REMUNERACIONES Y COTIZ"/>
    <s v="SCC"/>
    <s v="$"/>
    <n v="650446"/>
    <n v="0"/>
    <n v="650446"/>
    <n v="650446"/>
  </r>
  <r>
    <n v="2107105"/>
    <s v="A.F.P. por pagar"/>
    <x v="15"/>
    <s v="31/07/2016"/>
    <x v="6"/>
    <s v="AP"/>
    <n v="70004"/>
    <s v="CENTRALIZA REMUNERACIONES JULI"/>
    <s v="SCC"/>
    <s v="$"/>
    <n v="0"/>
    <n v="650446"/>
    <n v="-650446"/>
    <n v="0"/>
  </r>
  <r>
    <n v="2107105"/>
    <s v="A.F.P. por pagar"/>
    <x v="15"/>
    <s v="24/08/2016"/>
    <x v="7"/>
    <s v="AP"/>
    <n v="80008"/>
    <s v="PAGO REMUNERACIONES AGOSTOS 20"/>
    <s v="SCC"/>
    <s v="$"/>
    <n v="1188116"/>
    <n v="0"/>
    <n v="1188116"/>
    <n v="1188116"/>
  </r>
  <r>
    <n v="2107105"/>
    <s v="A.F.P. por pagar"/>
    <x v="15"/>
    <s v="31/08/2016"/>
    <x v="7"/>
    <s v="AP"/>
    <n v="80002"/>
    <s v="CENTRALIZA REMUNERACIONES AGOS"/>
    <s v="SCC"/>
    <s v="$"/>
    <n v="0"/>
    <n v="1188116"/>
    <n v="-1188116"/>
    <n v="0"/>
  </r>
  <r>
    <n v="2107105"/>
    <s v="A.F.P. por pagar"/>
    <x v="15"/>
    <s v="23/09/2016"/>
    <x v="8"/>
    <s v="AP"/>
    <n v="90004"/>
    <s v="PAGO REMUNERACIONES SEPTIEMBRE"/>
    <s v="SCC"/>
    <s v="$"/>
    <n v="1336792"/>
    <n v="0"/>
    <n v="1336792"/>
    <n v="1336792"/>
  </r>
  <r>
    <n v="2107105"/>
    <s v="A.F.P. por pagar"/>
    <x v="15"/>
    <s v="30/09/2016"/>
    <x v="8"/>
    <s v="AP"/>
    <n v="90000"/>
    <s v="CENTRALIZA REMUNERACIONES SEPT"/>
    <s v="SCC"/>
    <s v="$"/>
    <n v="0"/>
    <n v="1336792"/>
    <n v="-1336792"/>
    <n v="0"/>
  </r>
  <r>
    <n v="2107105"/>
    <s v="A.F.P. por pagar"/>
    <x v="15"/>
    <s v="21/10/2016"/>
    <x v="9"/>
    <s v="AP"/>
    <n v="100007"/>
    <s v="PAGO REMUNERACIONES OCTUBRE 20"/>
    <s v="SCC"/>
    <s v="$"/>
    <n v="1328197"/>
    <n v="0"/>
    <n v="1328197"/>
    <n v="1328197"/>
  </r>
  <r>
    <n v="2107105"/>
    <s v="A.F.P. por pagar"/>
    <x v="15"/>
    <s v="21/10/2016"/>
    <x v="9"/>
    <s v="AP"/>
    <n v="100005"/>
    <s v="PAGO REMUNERACIONES OCTUBRE 20"/>
    <s v="SCC"/>
    <s v="$"/>
    <n v="1328197"/>
    <n v="0"/>
    <n v="1328197"/>
    <n v="2656394"/>
  </r>
  <r>
    <n v="2107105"/>
    <s v="A.F.P. por pagar"/>
    <x v="15"/>
    <s v="21/10/2016"/>
    <x v="9"/>
    <s v="AP"/>
    <n v="100006"/>
    <s v="REV.PAGO REMUNERACIONES OCTUBR"/>
    <s v="SCC"/>
    <s v="$"/>
    <n v="0"/>
    <n v="1328197"/>
    <n v="-1328197"/>
    <n v="1328197"/>
  </r>
  <r>
    <n v="2107105"/>
    <s v="A.F.P. por pagar"/>
    <x v="15"/>
    <s v="31/10/2016"/>
    <x v="9"/>
    <s v="AP"/>
    <n v="100001"/>
    <s v="CENTRALIZA REMUNERACIONES OCTU"/>
    <s v="SCC"/>
    <s v="$"/>
    <n v="0"/>
    <n v="1328197"/>
    <n v="-1328197"/>
    <n v="0"/>
  </r>
  <r>
    <n v="2107105"/>
    <s v="A.F.P. por pagar"/>
    <x v="15"/>
    <s v="23/11/2016"/>
    <x v="10"/>
    <s v="AP"/>
    <n v="110007"/>
    <s v="PAGO REMUNERACIONES NOVIEMBRE "/>
    <s v="SCC"/>
    <s v="$"/>
    <n v="1329805"/>
    <n v="0"/>
    <n v="1329805"/>
    <n v="1329805"/>
  </r>
  <r>
    <n v="2107105"/>
    <s v="A.F.P. por pagar"/>
    <x v="15"/>
    <s v="23/11/2016"/>
    <x v="10"/>
    <s v="AP"/>
    <n v="110008"/>
    <s v="REV.PAGO REMUNERACIONES NOVIEM"/>
    <s v="SCC"/>
    <s v="$"/>
    <n v="0"/>
    <n v="1329805"/>
    <n v="-1329805"/>
    <n v="0"/>
  </r>
  <r>
    <n v="2107105"/>
    <s v="A.F.P. por pagar"/>
    <x v="15"/>
    <s v="23/11/2016"/>
    <x v="10"/>
    <s v="AP"/>
    <n v="110009"/>
    <s v="PAGO REMUNERACIONES NOVIEMBRE "/>
    <s v="SCC"/>
    <s v="$"/>
    <n v="1329805"/>
    <n v="0"/>
    <n v="1329805"/>
    <n v="1329805"/>
  </r>
  <r>
    <n v="2107105"/>
    <s v="A.F.P. por pagar"/>
    <x v="15"/>
    <s v="23/11/2016"/>
    <x v="10"/>
    <s v="AP"/>
    <n v="110010"/>
    <s v="REV.PAGO REMUNERACIONES NOVIEM"/>
    <s v="SCC"/>
    <s v="$"/>
    <n v="0"/>
    <n v="1329805"/>
    <n v="-1329805"/>
    <n v="0"/>
  </r>
  <r>
    <n v="2107105"/>
    <s v="A.F.P. por pagar"/>
    <x v="15"/>
    <s v="23/11/2016"/>
    <x v="10"/>
    <s v="AP"/>
    <n v="110011"/>
    <s v="PAGO REMUNERACIONES NOVIEMBRE "/>
    <s v="SCC"/>
    <s v="$"/>
    <n v="1329805"/>
    <n v="0"/>
    <n v="1329805"/>
    <n v="1329805"/>
  </r>
  <r>
    <n v="2107105"/>
    <s v="A.F.P. por pagar"/>
    <x v="15"/>
    <s v="30/11/2016"/>
    <x v="10"/>
    <s v="AP"/>
    <n v="110000"/>
    <s v="CENTRALIZA REMUNERACIONES NOVI"/>
    <s v="SCC"/>
    <s v="$"/>
    <n v="0"/>
    <n v="1329805"/>
    <n v="-1329805"/>
    <n v="0"/>
  </r>
  <r>
    <n v="2107105"/>
    <s v="A.F.P. por pagar"/>
    <x v="15"/>
    <s v="30/12/2016"/>
    <x v="11"/>
    <s v="AP"/>
    <n v="120001"/>
    <s v="CENTRALIZA REMUNERACIONES DICI"/>
    <s v="SCC"/>
    <s v="$"/>
    <n v="0"/>
    <n v="1330867"/>
    <n v="-1330867"/>
    <n v="-1330867"/>
  </r>
  <r>
    <n v="2107105"/>
    <s v="A.F.P. por pagar"/>
    <x v="15"/>
    <s v="30/12/2016"/>
    <x v="11"/>
    <s v="AP"/>
    <n v="120003"/>
    <s v="REV.CENTRALIZA REMUNERACIONES "/>
    <s v="SCC"/>
    <s v="$"/>
    <n v="1330867"/>
    <n v="0"/>
    <n v="1330867"/>
    <n v="0"/>
  </r>
  <r>
    <n v="2107105"/>
    <s v="A.F.P. por pagar"/>
    <x v="15"/>
    <s v="30/12/2016"/>
    <x v="11"/>
    <s v="AP"/>
    <n v="120004"/>
    <s v="CENTRALIZA REMUNERACIONES DICI"/>
    <s v="SCC"/>
    <s v="$"/>
    <n v="0"/>
    <n v="1435576"/>
    <n v="-1435576"/>
    <n v="-1435576"/>
  </r>
  <r>
    <n v="2107105"/>
    <s v="A.F.P. por pagar"/>
    <x v="15"/>
    <s v="30/12/2016"/>
    <x v="11"/>
    <s v="AP"/>
    <n v="120009"/>
    <s v="PAGO REMUNERACIONES DICIEMBRE "/>
    <s v="SCC"/>
    <s v="$"/>
    <n v="1435576"/>
    <n v="0"/>
    <n v="1435576"/>
    <n v="0"/>
  </r>
  <r>
    <n v="2107106"/>
    <s v="Isapre por pagar"/>
    <x v="16"/>
    <s v="23/03/2016"/>
    <x v="2"/>
    <s v="AP"/>
    <n v="30011"/>
    <s v="PAGO DE REMUNERACIONES Y COTIZ"/>
    <s v="SCC"/>
    <s v="$"/>
    <n v="268496"/>
    <n v="0"/>
    <n v="268496"/>
    <n v="268496"/>
  </r>
  <r>
    <n v="2107106"/>
    <s v="Isapre por pagar"/>
    <x v="16"/>
    <s v="31/03/2016"/>
    <x v="2"/>
    <s v="AP"/>
    <n v="30008"/>
    <s v="CENTRALIZA REMUNERACIONES MARZ"/>
    <s v="SCC"/>
    <s v="$"/>
    <n v="0"/>
    <n v="268496"/>
    <n v="-268496"/>
    <n v="0"/>
  </r>
  <r>
    <n v="2107106"/>
    <s v="Isapre por pagar"/>
    <x v="16"/>
    <s v="21/04/2016"/>
    <x v="3"/>
    <s v="AP"/>
    <n v="40011"/>
    <s v="PAGO DE REMUNERACIONES Y COTIZ"/>
    <s v="SCC"/>
    <s v="$"/>
    <n v="269482"/>
    <n v="0"/>
    <n v="269482"/>
    <n v="269482"/>
  </r>
  <r>
    <n v="2107106"/>
    <s v="Isapre por pagar"/>
    <x v="16"/>
    <s v="30/04/2016"/>
    <x v="3"/>
    <s v="AP"/>
    <n v="40009"/>
    <s v="CENTRALIZA REMUNERACIONES ABRI"/>
    <s v="SCC"/>
    <s v="$"/>
    <n v="0"/>
    <n v="269482"/>
    <n v="-269482"/>
    <n v="0"/>
  </r>
  <r>
    <n v="2107106"/>
    <s v="Isapre por pagar"/>
    <x v="16"/>
    <s v="23/05/2016"/>
    <x v="4"/>
    <s v="AP"/>
    <n v="50017"/>
    <s v="PAGO DE REMUNERACIONES Y COTIZ"/>
    <s v="SCC"/>
    <s v="$"/>
    <n v="270380"/>
    <n v="0"/>
    <n v="270380"/>
    <n v="270380"/>
  </r>
  <r>
    <n v="2107106"/>
    <s v="Isapre por pagar"/>
    <x v="16"/>
    <s v="31/05/2016"/>
    <x v="4"/>
    <s v="AP"/>
    <n v="50002"/>
    <s v="CENTRALIZA REMUNERACIONES MAYO"/>
    <s v="SCC"/>
    <s v="$"/>
    <n v="0"/>
    <n v="270380"/>
    <n v="-270380"/>
    <n v="0"/>
  </r>
  <r>
    <n v="2107106"/>
    <s v="Isapre por pagar"/>
    <x v="16"/>
    <s v="24/06/2016"/>
    <x v="5"/>
    <s v="AP"/>
    <n v="60016"/>
    <s v="PAGO DE REMUNERACIONES Y COTIZ"/>
    <s v="SCC"/>
    <s v="$"/>
    <n v="270994"/>
    <n v="0"/>
    <n v="270994"/>
    <n v="270994"/>
  </r>
  <r>
    <n v="2107106"/>
    <s v="Isapre por pagar"/>
    <x v="16"/>
    <s v="24/06/2016"/>
    <x v="5"/>
    <s v="AP"/>
    <n v="60017"/>
    <s v="PAGO DE REMUNERACIONES Y COTIZ"/>
    <s v="SCC"/>
    <s v="$"/>
    <n v="270994"/>
    <n v="0"/>
    <n v="270994"/>
    <n v="541988"/>
  </r>
  <r>
    <n v="2107106"/>
    <s v="Isapre por pagar"/>
    <x v="16"/>
    <s v="24/06/2016"/>
    <x v="5"/>
    <s v="AP"/>
    <n v="60018"/>
    <s v="REV. PAGO DE REMUNERACIONES Y "/>
    <s v="SCC"/>
    <s v="$"/>
    <n v="0"/>
    <n v="270994"/>
    <n v="-270994"/>
    <n v="270994"/>
  </r>
  <r>
    <n v="2107106"/>
    <s v="Isapre por pagar"/>
    <x v="16"/>
    <s v="30/06/2016"/>
    <x v="5"/>
    <s v="AP"/>
    <n v="60003"/>
    <s v="CENTRALIZA REMUNERACIONES JUNI"/>
    <s v="SCC"/>
    <s v="$"/>
    <n v="0"/>
    <n v="270994"/>
    <n v="-270994"/>
    <n v="0"/>
  </r>
  <r>
    <n v="2107106"/>
    <s v="Isapre por pagar"/>
    <x v="16"/>
    <s v="22/07/2016"/>
    <x v="6"/>
    <s v="AP"/>
    <n v="70016"/>
    <s v="PAGO DE REMUNERACIONES Y COTIZ"/>
    <s v="SCC"/>
    <s v="$"/>
    <n v="271926"/>
    <n v="0"/>
    <n v="271926"/>
    <n v="271926"/>
  </r>
  <r>
    <n v="2107106"/>
    <s v="Isapre por pagar"/>
    <x v="16"/>
    <s v="31/07/2016"/>
    <x v="6"/>
    <s v="AP"/>
    <n v="70004"/>
    <s v="CENTRALIZA REMUNERACIONES JULI"/>
    <s v="SCC"/>
    <s v="$"/>
    <n v="0"/>
    <n v="271926"/>
    <n v="-271926"/>
    <n v="0"/>
  </r>
  <r>
    <n v="2107106"/>
    <s v="Isapre por pagar"/>
    <x v="16"/>
    <s v="24/08/2016"/>
    <x v="7"/>
    <s v="AP"/>
    <n v="80008"/>
    <s v="PAGO REMUNERACIONES AGOSTOS 20"/>
    <s v="SCC"/>
    <s v="$"/>
    <n v="554665"/>
    <n v="0"/>
    <n v="554665"/>
    <n v="554665"/>
  </r>
  <r>
    <n v="2107106"/>
    <s v="Isapre por pagar"/>
    <x v="16"/>
    <s v="31/08/2016"/>
    <x v="7"/>
    <s v="AP"/>
    <n v="80002"/>
    <s v="CENTRALIZA REMUNERACIONES AGOS"/>
    <s v="SCC"/>
    <s v="$"/>
    <n v="0"/>
    <n v="554665"/>
    <n v="-554665"/>
    <n v="0"/>
  </r>
  <r>
    <n v="2107106"/>
    <s v="Isapre por pagar"/>
    <x v="16"/>
    <s v="23/09/2016"/>
    <x v="8"/>
    <s v="AP"/>
    <n v="90004"/>
    <s v="PAGO REMUNERACIONES SEPTIEMBRE"/>
    <s v="SCC"/>
    <s v="$"/>
    <n v="592730"/>
    <n v="0"/>
    <n v="592730"/>
    <n v="592730"/>
  </r>
  <r>
    <n v="2107106"/>
    <s v="Isapre por pagar"/>
    <x v="16"/>
    <s v="30/09/2016"/>
    <x v="8"/>
    <s v="AP"/>
    <n v="90000"/>
    <s v="CENTRALIZA REMUNERACIONES SEPT"/>
    <s v="SCC"/>
    <s v="$"/>
    <n v="0"/>
    <n v="592730"/>
    <n v="-592730"/>
    <n v="0"/>
  </r>
  <r>
    <n v="2107106"/>
    <s v="Isapre por pagar"/>
    <x v="16"/>
    <s v="21/10/2016"/>
    <x v="9"/>
    <s v="AP"/>
    <n v="100006"/>
    <s v="REV.PAGO REMUNERACIONES OCTUBR"/>
    <s v="SCC"/>
    <s v="$"/>
    <n v="0"/>
    <n v="593470"/>
    <n v="-593470"/>
    <n v="-593470"/>
  </r>
  <r>
    <n v="2107106"/>
    <s v="Isapre por pagar"/>
    <x v="16"/>
    <s v="21/10/2016"/>
    <x v="9"/>
    <s v="AP"/>
    <n v="100007"/>
    <s v="PAGO REMUNERACIONES OCTUBRE 20"/>
    <s v="SCC"/>
    <s v="$"/>
    <n v="593470"/>
    <n v="0"/>
    <n v="593470"/>
    <n v="0"/>
  </r>
  <r>
    <n v="2107106"/>
    <s v="Isapre por pagar"/>
    <x v="16"/>
    <s v="21/10/2016"/>
    <x v="9"/>
    <s v="AP"/>
    <n v="100005"/>
    <s v="PAGO REMUNERACIONES OCTUBRE 20"/>
    <s v="SCC"/>
    <s v="$"/>
    <n v="593470"/>
    <n v="0"/>
    <n v="593470"/>
    <n v="593470"/>
  </r>
  <r>
    <n v="2107106"/>
    <s v="Isapre por pagar"/>
    <x v="16"/>
    <s v="31/10/2016"/>
    <x v="9"/>
    <s v="AP"/>
    <n v="100001"/>
    <s v="CENTRALIZA REMUNERACIONES OCTU"/>
    <s v="SCC"/>
    <s v="$"/>
    <n v="0"/>
    <n v="593470"/>
    <n v="-593470"/>
    <n v="0"/>
  </r>
  <r>
    <n v="2107106"/>
    <s v="Isapre por pagar"/>
    <x v="16"/>
    <s v="23/11/2016"/>
    <x v="10"/>
    <s v="AP"/>
    <n v="110008"/>
    <s v="REV.PAGO REMUNERACIONES NOVIEM"/>
    <s v="SCC"/>
    <s v="$"/>
    <n v="0"/>
    <n v="594509"/>
    <n v="-594509"/>
    <n v="-594509"/>
  </r>
  <r>
    <n v="2107106"/>
    <s v="Isapre por pagar"/>
    <x v="16"/>
    <s v="23/11/2016"/>
    <x v="10"/>
    <s v="AP"/>
    <n v="110007"/>
    <s v="PAGO REMUNERACIONES NOVIEMBRE "/>
    <s v="SCC"/>
    <s v="$"/>
    <n v="594509"/>
    <n v="0"/>
    <n v="594509"/>
    <n v="0"/>
  </r>
  <r>
    <n v="2107106"/>
    <s v="Isapre por pagar"/>
    <x v="16"/>
    <s v="23/11/2016"/>
    <x v="10"/>
    <s v="AP"/>
    <n v="110009"/>
    <s v="PAGO REMUNERACIONES NOVIEMBRE "/>
    <s v="SCC"/>
    <s v="$"/>
    <n v="594509"/>
    <n v="0"/>
    <n v="594509"/>
    <n v="594509"/>
  </r>
  <r>
    <n v="2107106"/>
    <s v="Isapre por pagar"/>
    <x v="16"/>
    <s v="23/11/2016"/>
    <x v="10"/>
    <s v="AP"/>
    <n v="110010"/>
    <s v="REV.PAGO REMUNERACIONES NOVIEM"/>
    <s v="SCC"/>
    <s v="$"/>
    <n v="0"/>
    <n v="594509"/>
    <n v="-594509"/>
    <n v="0"/>
  </r>
  <r>
    <n v="2107106"/>
    <s v="Isapre por pagar"/>
    <x v="16"/>
    <s v="23/11/2016"/>
    <x v="10"/>
    <s v="AP"/>
    <n v="110011"/>
    <s v="PAGO REMUNERACIONES NOVIEMBRE "/>
    <s v="SCC"/>
    <s v="$"/>
    <n v="594509"/>
    <n v="0"/>
    <n v="594509"/>
    <n v="594509"/>
  </r>
  <r>
    <n v="2107106"/>
    <s v="Isapre por pagar"/>
    <x v="16"/>
    <s v="30/11/2016"/>
    <x v="10"/>
    <s v="AP"/>
    <n v="110000"/>
    <s v="CENTRALIZA REMUNERACIONES NOVI"/>
    <s v="SCC"/>
    <s v="$"/>
    <n v="0"/>
    <n v="594509"/>
    <n v="-594509"/>
    <n v="0"/>
  </r>
  <r>
    <n v="2107106"/>
    <s v="Isapre por pagar"/>
    <x v="16"/>
    <s v="30/12/2016"/>
    <x v="11"/>
    <s v="AP"/>
    <n v="120001"/>
    <s v="CENTRALIZA REMUNERACIONES DICI"/>
    <s v="SCC"/>
    <s v="$"/>
    <n v="0"/>
    <n v="595195"/>
    <n v="-595195"/>
    <n v="-595195"/>
  </r>
  <r>
    <n v="2107106"/>
    <s v="Isapre por pagar"/>
    <x v="16"/>
    <s v="30/12/2016"/>
    <x v="11"/>
    <s v="AP"/>
    <n v="120003"/>
    <s v="REV.CENTRALIZA REMUNERACIONES "/>
    <s v="SCC"/>
    <s v="$"/>
    <n v="595195"/>
    <n v="0"/>
    <n v="595195"/>
    <n v="0"/>
  </r>
  <r>
    <n v="2107106"/>
    <s v="Isapre por pagar"/>
    <x v="16"/>
    <s v="30/12/2016"/>
    <x v="11"/>
    <s v="AP"/>
    <n v="120004"/>
    <s v="CENTRALIZA REMUNERACIONES DICI"/>
    <s v="SCC"/>
    <s v="$"/>
    <n v="0"/>
    <n v="595195"/>
    <n v="-595195"/>
    <n v="-595195"/>
  </r>
  <r>
    <n v="2107106"/>
    <s v="Isapre por pagar"/>
    <x v="16"/>
    <s v="30/12/2016"/>
    <x v="11"/>
    <s v="AP"/>
    <n v="120009"/>
    <s v="PAGO REMUNERACIONES DICIEMBRE "/>
    <s v="SCC"/>
    <s v="$"/>
    <n v="595195"/>
    <n v="0"/>
    <n v="595195"/>
    <n v="0"/>
  </r>
  <r>
    <n v="2107107"/>
    <s v="Mutual por pagar"/>
    <x v="17"/>
    <s v="23/03/2016"/>
    <x v="2"/>
    <s v="AP"/>
    <n v="30011"/>
    <s v="PAGO DE REMUNERACIONES Y COTIZ"/>
    <s v="SCC"/>
    <s v="$"/>
    <n v="36438"/>
    <n v="0"/>
    <n v="36438"/>
    <n v="36438"/>
  </r>
  <r>
    <n v="2107107"/>
    <s v="Mutual por pagar"/>
    <x v="17"/>
    <s v="31/03/2016"/>
    <x v="2"/>
    <s v="AP"/>
    <n v="30008"/>
    <s v="CENTRALIZA REMUNERACIONES MARZ"/>
    <s v="SCC"/>
    <s v="$"/>
    <n v="0"/>
    <n v="36438"/>
    <n v="-36438"/>
    <n v="0"/>
  </r>
  <r>
    <n v="2107107"/>
    <s v="Mutual por pagar"/>
    <x v="17"/>
    <s v="21/04/2016"/>
    <x v="3"/>
    <s v="AP"/>
    <n v="40011"/>
    <s v="PAGO DE REMUNERACIONES Y COTIZ"/>
    <s v="SCC"/>
    <s v="$"/>
    <n v="36572"/>
    <n v="0"/>
    <n v="36572"/>
    <n v="36572"/>
  </r>
  <r>
    <n v="2107107"/>
    <s v="Mutual por pagar"/>
    <x v="17"/>
    <s v="30/04/2016"/>
    <x v="3"/>
    <s v="AP"/>
    <n v="40009"/>
    <s v="CENTRALIZA REMUNERACIONES ABRI"/>
    <s v="SCC"/>
    <s v="$"/>
    <n v="0"/>
    <n v="36572"/>
    <n v="-36572"/>
    <n v="0"/>
  </r>
  <r>
    <n v="2107107"/>
    <s v="Mutual por pagar"/>
    <x v="17"/>
    <s v="23/05/2016"/>
    <x v="4"/>
    <s v="AP"/>
    <n v="50017"/>
    <s v="PAGO DE REMUNERACIONES Y COTIZ"/>
    <s v="SCC"/>
    <s v="$"/>
    <n v="36694"/>
    <n v="0"/>
    <n v="36694"/>
    <n v="36694"/>
  </r>
  <r>
    <n v="2107107"/>
    <s v="Mutual por pagar"/>
    <x v="17"/>
    <s v="31/05/2016"/>
    <x v="4"/>
    <s v="AP"/>
    <n v="50002"/>
    <s v="CENTRALIZA REMUNERACIONES MAYO"/>
    <s v="SCC"/>
    <s v="$"/>
    <n v="0"/>
    <n v="36694"/>
    <n v="-36694"/>
    <n v="0"/>
  </r>
  <r>
    <n v="2107107"/>
    <s v="Mutual por pagar"/>
    <x v="17"/>
    <s v="24/06/2016"/>
    <x v="5"/>
    <s v="AP"/>
    <n v="60016"/>
    <s v="PAGO DE REMUNERACIONES Y COTIZ"/>
    <s v="SCC"/>
    <s v="$"/>
    <n v="36778"/>
    <n v="0"/>
    <n v="36778"/>
    <n v="36778"/>
  </r>
  <r>
    <n v="2107107"/>
    <s v="Mutual por pagar"/>
    <x v="17"/>
    <s v="24/06/2016"/>
    <x v="5"/>
    <s v="AP"/>
    <n v="60017"/>
    <s v="PAGO DE REMUNERACIONES Y COTIZ"/>
    <s v="SCC"/>
    <s v="$"/>
    <n v="36778"/>
    <n v="0"/>
    <n v="36778"/>
    <n v="73556"/>
  </r>
  <r>
    <n v="2107107"/>
    <s v="Mutual por pagar"/>
    <x v="17"/>
    <s v="24/06/2016"/>
    <x v="5"/>
    <s v="AP"/>
    <n v="60018"/>
    <s v="REV. PAGO DE REMUNERACIONES Y "/>
    <s v="SCC"/>
    <s v="$"/>
    <n v="0"/>
    <n v="36778"/>
    <n v="-36778"/>
    <n v="36778"/>
  </r>
  <r>
    <n v="2107107"/>
    <s v="Mutual por pagar"/>
    <x v="17"/>
    <s v="30/06/2016"/>
    <x v="5"/>
    <s v="AP"/>
    <n v="60003"/>
    <s v="CENTRALIZA REMUNERACIONES JUNI"/>
    <s v="SCC"/>
    <s v="$"/>
    <n v="0"/>
    <n v="36778"/>
    <n v="-36778"/>
    <n v="0"/>
  </r>
  <r>
    <n v="2107107"/>
    <s v="Mutual por pagar"/>
    <x v="17"/>
    <s v="22/07/2016"/>
    <x v="6"/>
    <s v="AP"/>
    <n v="70016"/>
    <s v="PAGO DE REMUNERACIONES Y COTIZ"/>
    <s v="SCC"/>
    <s v="$"/>
    <n v="36904"/>
    <n v="0"/>
    <n v="36904"/>
    <n v="36904"/>
  </r>
  <r>
    <n v="2107107"/>
    <s v="Mutual por pagar"/>
    <x v="17"/>
    <s v="31/07/2016"/>
    <x v="6"/>
    <s v="AP"/>
    <n v="70004"/>
    <s v="CENTRALIZA REMUNERACIONES JULI"/>
    <s v="SCC"/>
    <s v="$"/>
    <n v="0"/>
    <n v="36904"/>
    <n v="-36904"/>
    <n v="0"/>
  </r>
  <r>
    <n v="2107107"/>
    <s v="Mutual por pagar"/>
    <x v="17"/>
    <s v="24/08/2016"/>
    <x v="7"/>
    <s v="AP"/>
    <n v="80008"/>
    <s v="PAGO REMUNERACIONES AGOSTOS 20"/>
    <s v="SCC"/>
    <s v="$"/>
    <n v="68535"/>
    <n v="0"/>
    <n v="68535"/>
    <n v="68535"/>
  </r>
  <r>
    <n v="2107107"/>
    <s v="Mutual por pagar"/>
    <x v="17"/>
    <s v="31/08/2016"/>
    <x v="7"/>
    <s v="AP"/>
    <n v="80002"/>
    <s v="CENTRALIZA REMUNERACIONES AGOS"/>
    <s v="SCC"/>
    <s v="$"/>
    <n v="0"/>
    <n v="68535"/>
    <n v="-68535"/>
    <n v="0"/>
  </r>
  <r>
    <n v="2107107"/>
    <s v="Mutual por pagar"/>
    <x v="17"/>
    <s v="23/09/2016"/>
    <x v="8"/>
    <s v="AP"/>
    <n v="90004"/>
    <s v="PAGO REMUNERACIONES SEPTIEMBRE"/>
    <s v="SCC"/>
    <s v="$"/>
    <n v="78065"/>
    <n v="0"/>
    <n v="78065"/>
    <n v="78065"/>
  </r>
  <r>
    <n v="2107107"/>
    <s v="Mutual por pagar"/>
    <x v="17"/>
    <s v="30/09/2016"/>
    <x v="8"/>
    <s v="AP"/>
    <n v="90000"/>
    <s v="CENTRALIZA REMUNERACIONES SEPT"/>
    <s v="SCC"/>
    <s v="$"/>
    <n v="0"/>
    <n v="78065"/>
    <n v="-78065"/>
    <n v="0"/>
  </r>
  <r>
    <n v="2107107"/>
    <s v="Mutual por pagar"/>
    <x v="17"/>
    <s v="21/10/2016"/>
    <x v="9"/>
    <s v="AP"/>
    <n v="100006"/>
    <s v="REV.PAGO REMUNERACIONES OCTUBR"/>
    <s v="SCC"/>
    <s v="$"/>
    <n v="0"/>
    <n v="78146"/>
    <n v="-78146"/>
    <n v="-78146"/>
  </r>
  <r>
    <n v="2107107"/>
    <s v="Mutual por pagar"/>
    <x v="17"/>
    <s v="21/10/2016"/>
    <x v="9"/>
    <s v="AP"/>
    <n v="100007"/>
    <s v="PAGO REMUNERACIONES OCTUBRE 20"/>
    <s v="SCC"/>
    <s v="$"/>
    <n v="78146"/>
    <n v="0"/>
    <n v="78146"/>
    <n v="0"/>
  </r>
  <r>
    <n v="2107107"/>
    <s v="Mutual por pagar"/>
    <x v="17"/>
    <s v="21/10/2016"/>
    <x v="9"/>
    <s v="AP"/>
    <n v="100005"/>
    <s v="PAGO REMUNERACIONES OCTUBRE 20"/>
    <s v="SCC"/>
    <s v="$"/>
    <n v="78146"/>
    <n v="0"/>
    <n v="78146"/>
    <n v="78146"/>
  </r>
  <r>
    <n v="2107107"/>
    <s v="Mutual por pagar"/>
    <x v="17"/>
    <s v="31/10/2016"/>
    <x v="9"/>
    <s v="AP"/>
    <n v="100001"/>
    <s v="CENTRALIZA REMUNERACIONES OCTU"/>
    <s v="SCC"/>
    <s v="$"/>
    <n v="0"/>
    <n v="78146"/>
    <n v="-78146"/>
    <n v="0"/>
  </r>
  <r>
    <n v="2107107"/>
    <s v="Mutual por pagar"/>
    <x v="17"/>
    <s v="23/11/2016"/>
    <x v="10"/>
    <s v="AP"/>
    <n v="110007"/>
    <s v="PAGO REMUNERACIONES NOVIEMBRE "/>
    <s v="SCC"/>
    <s v="$"/>
    <n v="78254"/>
    <n v="0"/>
    <n v="78254"/>
    <n v="78254"/>
  </r>
  <r>
    <n v="2107107"/>
    <s v="Mutual por pagar"/>
    <x v="17"/>
    <s v="23/11/2016"/>
    <x v="10"/>
    <s v="AP"/>
    <n v="110008"/>
    <s v="REV.PAGO REMUNERACIONES NOVIEM"/>
    <s v="SCC"/>
    <s v="$"/>
    <n v="0"/>
    <n v="78254"/>
    <n v="-78254"/>
    <n v="0"/>
  </r>
  <r>
    <n v="2107107"/>
    <s v="Mutual por pagar"/>
    <x v="17"/>
    <s v="23/11/2016"/>
    <x v="10"/>
    <s v="AP"/>
    <n v="110009"/>
    <s v="PAGO REMUNERACIONES NOVIEMBRE "/>
    <s v="SCC"/>
    <s v="$"/>
    <n v="78254"/>
    <n v="0"/>
    <n v="78254"/>
    <n v="78254"/>
  </r>
  <r>
    <n v="2107107"/>
    <s v="Mutual por pagar"/>
    <x v="17"/>
    <s v="23/11/2016"/>
    <x v="10"/>
    <s v="AP"/>
    <n v="110010"/>
    <s v="REV.PAGO REMUNERACIONES NOVIEM"/>
    <s v="SCC"/>
    <s v="$"/>
    <n v="0"/>
    <n v="78254"/>
    <n v="-78254"/>
    <n v="0"/>
  </r>
  <r>
    <n v="2107107"/>
    <s v="Mutual por pagar"/>
    <x v="17"/>
    <s v="23/11/2016"/>
    <x v="10"/>
    <s v="AP"/>
    <n v="110011"/>
    <s v="PAGO REMUNERACIONES NOVIEMBRE "/>
    <s v="SCC"/>
    <s v="$"/>
    <n v="78254"/>
    <n v="0"/>
    <n v="78254"/>
    <n v="78254"/>
  </r>
  <r>
    <n v="2107107"/>
    <s v="Mutual por pagar"/>
    <x v="17"/>
    <s v="30/11/2016"/>
    <x v="10"/>
    <s v="AP"/>
    <n v="110000"/>
    <s v="CENTRALIZA REMUNERACIONES NOVI"/>
    <s v="SCC"/>
    <s v="$"/>
    <n v="0"/>
    <n v="78254"/>
    <n v="-78254"/>
    <n v="0"/>
  </r>
  <r>
    <n v="2107107"/>
    <s v="Mutual por pagar"/>
    <x v="17"/>
    <s v="30/12/2016"/>
    <x v="11"/>
    <s v="AP"/>
    <n v="120001"/>
    <s v="CENTRALIZA REMUNERACIONES DICI"/>
    <s v="SCC"/>
    <s v="$"/>
    <n v="0"/>
    <n v="78329"/>
    <n v="-78329"/>
    <n v="-78329"/>
  </r>
  <r>
    <n v="2107107"/>
    <s v="Mutual por pagar"/>
    <x v="17"/>
    <s v="30/12/2016"/>
    <x v="11"/>
    <s v="AP"/>
    <n v="120003"/>
    <s v="REV.CENTRALIZA REMUNERACIONES "/>
    <s v="SCC"/>
    <s v="$"/>
    <n v="78329"/>
    <n v="0"/>
    <n v="78329"/>
    <n v="0"/>
  </r>
  <r>
    <n v="2107107"/>
    <s v="Mutual por pagar"/>
    <x v="17"/>
    <s v="30/12/2016"/>
    <x v="11"/>
    <s v="AP"/>
    <n v="120004"/>
    <s v="CENTRALIZA REMUNERACIONES DICI"/>
    <s v="SCC"/>
    <s v="$"/>
    <n v="0"/>
    <n v="82709"/>
    <n v="-82709"/>
    <n v="-82709"/>
  </r>
  <r>
    <n v="2107107"/>
    <s v="Mutual por pagar"/>
    <x v="17"/>
    <s v="30/12/2016"/>
    <x v="11"/>
    <s v="AP"/>
    <n v="120009"/>
    <s v="PAGO REMUNERACIONES DICIEMBRE "/>
    <s v="SCC"/>
    <s v="$"/>
    <n v="82709"/>
    <n v="0"/>
    <n v="82709"/>
    <n v="0"/>
  </r>
  <r>
    <n v="2206101"/>
    <s v="Provisión de Vacaciones"/>
    <x v="18"/>
    <s v="31/03/2016"/>
    <x v="2"/>
    <s v="AP"/>
    <n v="30009"/>
    <s v="PROVISION DE VACACIONES MARZO "/>
    <s v="SCC"/>
    <s v="$"/>
    <n v="0"/>
    <n v="345188"/>
    <n v="-345188"/>
    <n v="-345188"/>
  </r>
  <r>
    <n v="2206101"/>
    <s v="Provisión de Vacaciones"/>
    <x v="18"/>
    <s v="30/04/2016"/>
    <x v="3"/>
    <s v="AP"/>
    <n v="40008"/>
    <s v="PROVISION DE VACACIONES ABRIL "/>
    <s v="SCC"/>
    <s v="$"/>
    <n v="0"/>
    <n v="702210"/>
    <n v="-702210"/>
    <n v="-1047398"/>
  </r>
  <r>
    <n v="2206101"/>
    <s v="Provisión de Vacaciones"/>
    <x v="18"/>
    <s v="30/04/2016"/>
    <x v="3"/>
    <s v="AP"/>
    <n v="40007"/>
    <s v="REV ROVISION DE VACACIONES MAR"/>
    <s v="SCC"/>
    <s v="$"/>
    <n v="345188"/>
    <n v="0"/>
    <n v="345188"/>
    <n v="-702210"/>
  </r>
  <r>
    <n v="2206101"/>
    <s v="Provisión de Vacaciones"/>
    <x v="18"/>
    <s v="31/05/2016"/>
    <x v="4"/>
    <s v="AP"/>
    <n v="50001"/>
    <s v="PROVISION DE VACACIONES MAYO  "/>
    <s v="SCC"/>
    <s v="$"/>
    <n v="0"/>
    <n v="1061206"/>
    <n v="-1061206"/>
    <n v="-1763416"/>
  </r>
  <r>
    <n v="2206101"/>
    <s v="Provisión de Vacaciones"/>
    <x v="18"/>
    <s v="31/05/2016"/>
    <x v="4"/>
    <s v="AP"/>
    <n v="50000"/>
    <s v="REV PROVISION DE VACACIONES AB"/>
    <s v="SCC"/>
    <s v="$"/>
    <n v="702210"/>
    <n v="0"/>
    <n v="702210"/>
    <n v="-1061206"/>
  </r>
  <r>
    <n v="2206101"/>
    <s v="Provisión de Vacaciones"/>
    <x v="18"/>
    <s v="30/06/2016"/>
    <x v="5"/>
    <s v="AP"/>
    <n v="60000"/>
    <s v="REV PROVISION DE VACACIONES MA"/>
    <s v="SCC"/>
    <s v="$"/>
    <n v="1061206"/>
    <n v="0"/>
    <n v="1061206"/>
    <n v="0"/>
  </r>
  <r>
    <n v="2206101"/>
    <s v="Provisión de Vacaciones"/>
    <x v="18"/>
    <s v="30/06/2016"/>
    <x v="5"/>
    <s v="AP"/>
    <n v="60001"/>
    <s v="PROVISION DE VACACIONES JUNIO "/>
    <s v="SCC"/>
    <s v="$"/>
    <n v="0"/>
    <n v="1406393"/>
    <n v="-1406393"/>
    <n v="-1406393"/>
  </r>
  <r>
    <n v="2206101"/>
    <s v="Provisión de Vacaciones"/>
    <x v="18"/>
    <s v="31/07/2016"/>
    <x v="6"/>
    <s v="AP"/>
    <n v="70018"/>
    <s v="REV PROVISION DE VACACIONES JU"/>
    <s v="SCC"/>
    <s v="$"/>
    <n v="1406393"/>
    <n v="0"/>
    <n v="1406393"/>
    <n v="0"/>
  </r>
  <r>
    <n v="2206101"/>
    <s v="Provisión de Vacaciones"/>
    <x v="18"/>
    <s v="31/07/2016"/>
    <x v="6"/>
    <s v="AP"/>
    <n v="70003"/>
    <s v="PROVISION DE VACACIONES JULIO "/>
    <s v="SCC"/>
    <s v="$"/>
    <n v="0"/>
    <n v="1761443"/>
    <n v="-1761443"/>
    <n v="-1761443"/>
  </r>
  <r>
    <n v="2206101"/>
    <s v="Provisión de Vacaciones"/>
    <x v="18"/>
    <s v="31/08/2016"/>
    <x v="7"/>
    <s v="AP"/>
    <n v="80001"/>
    <s v="PROVISION DE VACACIONES AGOSTO"/>
    <s v="SCC"/>
    <s v="$"/>
    <n v="0"/>
    <n v="2360202"/>
    <n v="-2360202"/>
    <n v="-4121645"/>
  </r>
  <r>
    <n v="2206101"/>
    <s v="Provisión de Vacaciones"/>
    <x v="18"/>
    <s v="31/08/2016"/>
    <x v="7"/>
    <s v="AP"/>
    <n v="80000"/>
    <s v="REV PROVISION DE VACACIONES JU"/>
    <s v="SCC"/>
    <s v="$"/>
    <n v="1761443"/>
    <n v="0"/>
    <n v="1761443"/>
    <n v="-2360202"/>
  </r>
  <r>
    <n v="2206101"/>
    <s v="Provisión de Vacaciones"/>
    <x v="18"/>
    <s v="30/09/2016"/>
    <x v="8"/>
    <s v="AP"/>
    <n v="90005"/>
    <s v="REV PROVISION DE VACACIONES AG"/>
    <s v="SCC"/>
    <s v="$"/>
    <n v="2360202"/>
    <n v="0"/>
    <n v="2360202"/>
    <n v="0"/>
  </r>
  <r>
    <n v="2206101"/>
    <s v="Provisión de Vacaciones"/>
    <x v="18"/>
    <s v="30/09/2016"/>
    <x v="8"/>
    <s v="AP"/>
    <n v="90006"/>
    <s v="PROVISION DE VACACIONES SEPTIE"/>
    <s v="SCC"/>
    <s v="$"/>
    <n v="0"/>
    <n v="3001260"/>
    <n v="-3001260"/>
    <n v="-3001260"/>
  </r>
  <r>
    <n v="2206101"/>
    <s v="Provisión de Vacaciones"/>
    <x v="18"/>
    <s v="31/10/2016"/>
    <x v="9"/>
    <s v="AP"/>
    <n v="100008"/>
    <s v="REV PROVISION DE VACACIONES SE"/>
    <s v="SCC"/>
    <s v="$"/>
    <n v="3001260"/>
    <n v="0"/>
    <n v="3001260"/>
    <n v="0"/>
  </r>
  <r>
    <n v="2206101"/>
    <s v="Provisión de Vacaciones"/>
    <x v="18"/>
    <s v="31/10/2016"/>
    <x v="9"/>
    <s v="AP"/>
    <n v="100009"/>
    <s v="PROVISION DE VACACIONES OCTUBR"/>
    <s v="SCC"/>
    <s v="$"/>
    <n v="0"/>
    <n v="3667626"/>
    <n v="-3667626"/>
    <n v="-3667626"/>
  </r>
  <r>
    <n v="2206101"/>
    <s v="Provisión de Vacaciones"/>
    <x v="18"/>
    <s v="30/11/2016"/>
    <x v="10"/>
    <s v="AP"/>
    <n v="110013"/>
    <s v="REV PROVISION DE VACACIONES OC"/>
    <s v="SCC"/>
    <s v="$"/>
    <n v="3667626"/>
    <n v="0"/>
    <n v="3667626"/>
    <n v="0"/>
  </r>
  <r>
    <n v="2206101"/>
    <s v="Provisión de Vacaciones"/>
    <x v="18"/>
    <s v="30/11/2016"/>
    <x v="10"/>
    <s v="AP"/>
    <n v="110001"/>
    <s v="PROVISION DE VACACIONES NOVIEM"/>
    <s v="SCC"/>
    <s v="$"/>
    <n v="0"/>
    <n v="4308684"/>
    <n v="-4308684"/>
    <n v="-4308684"/>
  </r>
  <r>
    <n v="2206101"/>
    <s v="Provisión de Vacaciones"/>
    <x v="18"/>
    <s v="30/12/2016"/>
    <x v="11"/>
    <s v="AP"/>
    <n v="120002"/>
    <s v="PROVISION DE VACACIONES DICIEM"/>
    <s v="SCC"/>
    <s v="$"/>
    <n v="0"/>
    <n v="4970697"/>
    <n v="-4970697"/>
    <n v="-9279381"/>
  </r>
  <r>
    <n v="2206101"/>
    <s v="Provisión de Vacaciones"/>
    <x v="18"/>
    <s v="31/12/2016"/>
    <x v="11"/>
    <s v="AP"/>
    <n v="120018"/>
    <s v="REV PROVISION DE VACACIONES NO"/>
    <s v="SCC"/>
    <s v="$"/>
    <n v="4308684"/>
    <n v="0"/>
    <n v="4308684"/>
    <n v="-4970697"/>
  </r>
  <r>
    <n v="3101101"/>
    <s v="Capital Suscrito Y Pagado"/>
    <x v="19"/>
    <s v="31/12/2013"/>
    <x v="0"/>
    <s v="AP"/>
    <n v="0"/>
    <s v="Apertura"/>
    <s v="SCC"/>
    <m/>
    <n v="0"/>
    <n v="1000000"/>
    <n v="-1000000"/>
    <n v="-1000000"/>
  </r>
  <r>
    <n v="3101401"/>
    <s v="Perdidas Acumuladas"/>
    <x v="20"/>
    <s v="31/12/2013"/>
    <x v="0"/>
    <s v="AP"/>
    <n v="0"/>
    <s v="Apertura"/>
    <s v="SCC"/>
    <m/>
    <n v="2411295"/>
    <n v="0"/>
    <n v="2411295"/>
    <n v="2411295"/>
  </r>
  <r>
    <n v="4120101"/>
    <s v="Ingresos Varios"/>
    <x v="21"/>
    <s v="30/12/2016"/>
    <x v="11"/>
    <s v="AP"/>
    <n v="120010"/>
    <s v="INGRESOS POR CONVENIO CON LABO"/>
    <s v="610 Administración                "/>
    <s v="$"/>
    <n v="0"/>
    <n v="4500000"/>
    <n v="-4500000"/>
    <n v="-4500000"/>
  </r>
  <r>
    <n v="4501001"/>
    <s v="INGRESOS POR DONACIONES"/>
    <x v="22"/>
    <s v="28/01/2016"/>
    <x v="1"/>
    <s v="AP"/>
    <n v="10005"/>
    <s v="DONACION JEANNETTE  SCHIESS EN"/>
    <s v="610 Administración                "/>
    <s v="$"/>
    <n v="0"/>
    <n v="2600000"/>
    <n v="-2600000"/>
    <n v="-2600000"/>
  </r>
  <r>
    <n v="4501001"/>
    <s v="INGRESOS POR DONACIONES"/>
    <x v="22"/>
    <s v="31/03/2016"/>
    <x v="2"/>
    <s v="AP"/>
    <n v="30012"/>
    <s v="REV DONACION CHRISTOPH SCHIESS"/>
    <s v="610 Administración                "/>
    <s v="$"/>
    <n v="5000000"/>
    <n v="0"/>
    <n v="5000000"/>
    <n v="2400000"/>
  </r>
  <r>
    <n v="4501001"/>
    <s v="INGRESOS POR DONACIONES"/>
    <x v="22"/>
    <s v="31/03/2016"/>
    <x v="2"/>
    <s v="AP"/>
    <n v="30013"/>
    <s v="DONACION CHRISTOPH SCHIESS    "/>
    <s v="610 Administración                "/>
    <s v="$"/>
    <n v="0"/>
    <n v="15000000"/>
    <n v="-15000000"/>
    <n v="-12600000"/>
  </r>
  <r>
    <n v="4501001"/>
    <s v="INGRESOS POR DONACIONES"/>
    <x v="22"/>
    <s v="31/03/2016"/>
    <x v="2"/>
    <s v="AP"/>
    <n v="30006"/>
    <s v="DONACION CHRISTOPH SCHIESS    "/>
    <s v="610 Administración                "/>
    <s v="$"/>
    <n v="0"/>
    <n v="5000000"/>
    <n v="-5000000"/>
    <n v="-17600000"/>
  </r>
  <r>
    <n v="4501001"/>
    <s v="INGRESOS POR DONACIONES"/>
    <x v="22"/>
    <s v="21/04/2016"/>
    <x v="3"/>
    <s v="AP"/>
    <n v="40017"/>
    <s v="DONACION CHRISTOPH SCHIESS    "/>
    <s v="610 Administración                "/>
    <s v="$"/>
    <n v="0"/>
    <n v="5000000"/>
    <n v="-5000000"/>
    <n v="-22600000"/>
  </r>
  <r>
    <n v="4501001"/>
    <s v="INGRESOS POR DONACIONES"/>
    <x v="22"/>
    <s v="27/04/2016"/>
    <x v="3"/>
    <s v="AP"/>
    <n v="40018"/>
    <s v="DONACION CHRISTOPH SCHIESS 27/"/>
    <s v="610 Administración                "/>
    <s v="$"/>
    <n v="0"/>
    <n v="5000000"/>
    <n v="-5000000"/>
    <n v="-27600000"/>
  </r>
  <r>
    <n v="4501001"/>
    <s v="INGRESOS POR DONACIONES"/>
    <x v="22"/>
    <s v="23/05/2016"/>
    <x v="4"/>
    <s v="AP"/>
    <n v="50011"/>
    <s v="DONACION JEANNETTE SCHIESS 23/"/>
    <s v="610 Administración                "/>
    <s v="$"/>
    <n v="0"/>
    <n v="1000000"/>
    <n v="-1000000"/>
    <n v="-28600000"/>
  </r>
  <r>
    <n v="4501001"/>
    <s v="INGRESOS POR DONACIONES"/>
    <x v="22"/>
    <s v="24/05/2016"/>
    <x v="4"/>
    <s v="AP"/>
    <n v="50012"/>
    <s v="DONACION CHRISTOPH SCHIESS 24/"/>
    <s v="610 Administración                "/>
    <s v="$"/>
    <n v="0"/>
    <n v="5000000"/>
    <n v="-5000000"/>
    <n v="-33600000"/>
  </r>
  <r>
    <n v="4501001"/>
    <s v="INGRESOS POR DONACIONES"/>
    <x v="22"/>
    <s v="25/05/2016"/>
    <x v="4"/>
    <s v="AP"/>
    <n v="50013"/>
    <s v="DONACION CHRISTOPH SCHIESS 25/"/>
    <s v="610 Administración                "/>
    <s v="$"/>
    <n v="0"/>
    <n v="5000000"/>
    <n v="-5000000"/>
    <n v="-38600000"/>
  </r>
  <r>
    <n v="4501001"/>
    <s v="INGRESOS POR DONACIONES"/>
    <x v="22"/>
    <s v="24/06/2016"/>
    <x v="5"/>
    <s v="AP"/>
    <n v="60007"/>
    <s v="DONACION CHRISTOPH SCHIESS 24/"/>
    <s v="610 Administración                "/>
    <s v="$"/>
    <n v="0"/>
    <n v="10000000"/>
    <n v="-10000000"/>
    <n v="-48600000"/>
  </r>
  <r>
    <n v="4501001"/>
    <s v="INGRESOS POR DONACIONES"/>
    <x v="22"/>
    <s v="22/07/2016"/>
    <x v="6"/>
    <s v="AP"/>
    <n v="70011"/>
    <s v="DONACION CHRISTOPH SCHIESS 22/"/>
    <s v="610 Administración                "/>
    <s v="$"/>
    <n v="0"/>
    <n v="5000000"/>
    <n v="-5000000"/>
    <n v="-53600000"/>
  </r>
  <r>
    <n v="4501001"/>
    <s v="INGRESOS POR DONACIONES"/>
    <x v="22"/>
    <s v="27/07/2016"/>
    <x v="6"/>
    <s v="AP"/>
    <n v="70013"/>
    <s v="DONACION CHRISTOPH SCHIESS 27/"/>
    <s v="610 Administración                "/>
    <s v="$"/>
    <n v="0"/>
    <n v="5000000"/>
    <n v="-5000000"/>
    <n v="-58600000"/>
  </r>
  <r>
    <n v="4501001"/>
    <s v="INGRESOS POR DONACIONES"/>
    <x v="22"/>
    <s v="08/08/2016"/>
    <x v="7"/>
    <s v="AP"/>
    <n v="80005"/>
    <s v="DONACION CHRISTOPH SCHIESS SEG"/>
    <s v="610 Administración                "/>
    <s v="$"/>
    <n v="0"/>
    <n v="15000000"/>
    <n v="-15000000"/>
    <n v="-73600000"/>
  </r>
  <r>
    <n v="4501001"/>
    <s v="INGRESOS POR DONACIONES"/>
    <x v="22"/>
    <s v="09/08/2016"/>
    <x v="7"/>
    <s v="AP"/>
    <n v="80010"/>
    <s v="DONACIONES ART.5° DL 359 (EQUI"/>
    <s v="610 Administración                "/>
    <s v="$"/>
    <n v="0"/>
    <n v="5994330"/>
    <n v="-5994330"/>
    <n v="-79594330"/>
  </r>
  <r>
    <n v="4501001"/>
    <s v="INGRESOS POR DONACIONES"/>
    <x v="22"/>
    <s v="05/09/2016"/>
    <x v="8"/>
    <s v="AP"/>
    <n v="90002"/>
    <s v="DONACION CHRISTOPH SCHIESS SEG"/>
    <s v="610 Administración                "/>
    <s v="$"/>
    <n v="0"/>
    <n v="15000000"/>
    <n v="-15000000"/>
    <n v="-94594330"/>
  </r>
  <r>
    <n v="4501001"/>
    <s v="INGRESOS POR DONACIONES"/>
    <x v="22"/>
    <s v="24/10/2016"/>
    <x v="9"/>
    <s v="AP"/>
    <n v="100003"/>
    <s v="DONACION CHRISTOPH SCHIESS SEG"/>
    <s v="610 Administración                "/>
    <s v="$"/>
    <n v="0"/>
    <n v="15000000"/>
    <n v="-15000000"/>
    <n v="-109594330"/>
  </r>
  <r>
    <n v="4501001"/>
    <s v="INGRESOS POR DONACIONES"/>
    <x v="22"/>
    <s v="24/11/2016"/>
    <x v="10"/>
    <s v="AP"/>
    <n v="110005"/>
    <s v="DONACION CHRISTOPH SCHIESS SEG"/>
    <s v="610 Administración                "/>
    <s v="$"/>
    <n v="0"/>
    <n v="15000000"/>
    <n v="-15000000"/>
    <n v="-124594330"/>
  </r>
  <r>
    <n v="4501001"/>
    <s v="INGRESOS POR DONACIONES"/>
    <x v="22"/>
    <s v="30/12/2016"/>
    <x v="11"/>
    <s v="AP"/>
    <n v="120008"/>
    <s v="DONACION CHRISTOPH SCHIESS SEG"/>
    <s v="610 Administración                "/>
    <s v="$"/>
    <n v="0"/>
    <n v="20000000"/>
    <n v="-20000000"/>
    <n v="-144594330"/>
  </r>
  <r>
    <n v="5130101"/>
    <s v="Sueldo Base"/>
    <x v="23"/>
    <s v="31/03/2016"/>
    <x v="2"/>
    <s v="AP"/>
    <n v="30008"/>
    <s v="CENTRALIZA REMUNERACIONES MARZ"/>
    <s v="610 Administración                "/>
    <s v="$"/>
    <n v="5917503"/>
    <n v="0"/>
    <n v="5917503"/>
    <n v="5917503"/>
  </r>
  <r>
    <n v="5130101"/>
    <s v="Sueldo Base"/>
    <x v="23"/>
    <s v="30/04/2016"/>
    <x v="3"/>
    <s v="AP"/>
    <n v="40009"/>
    <s v="CENTRALIZA REMUNERACIONES ABRI"/>
    <s v="610 Administración                "/>
    <s v="$"/>
    <n v="5917503"/>
    <n v="0"/>
    <n v="5917503"/>
    <n v="11835006"/>
  </r>
  <r>
    <n v="5130101"/>
    <s v="Sueldo Base"/>
    <x v="23"/>
    <s v="31/05/2016"/>
    <x v="4"/>
    <s v="AP"/>
    <n v="50002"/>
    <s v="CENTRALIZA REMUNERACIONES MAYO"/>
    <s v="610 Administración                "/>
    <s v="$"/>
    <n v="5917503"/>
    <n v="0"/>
    <n v="5917503"/>
    <n v="17752509"/>
  </r>
  <r>
    <n v="5130101"/>
    <s v="Sueldo Base"/>
    <x v="23"/>
    <s v="30/06/2016"/>
    <x v="5"/>
    <s v="AP"/>
    <n v="60003"/>
    <s v="CENTRALIZA REMUNERACIONES JUNI"/>
    <s v="610 Administración                "/>
    <s v="$"/>
    <n v="5917503"/>
    <n v="0"/>
    <n v="5917503"/>
    <n v="23670012"/>
  </r>
  <r>
    <n v="5130101"/>
    <s v="Sueldo Base"/>
    <x v="23"/>
    <s v="31/07/2016"/>
    <x v="6"/>
    <s v="AP"/>
    <n v="70004"/>
    <s v="CENTRALIZA REMUNERACIONES JULI"/>
    <s v="610 Administración                "/>
    <s v="$"/>
    <n v="5917503"/>
    <n v="0"/>
    <n v="5917503"/>
    <n v="29587515"/>
  </r>
  <r>
    <n v="5130101"/>
    <s v="Sueldo Base"/>
    <x v="23"/>
    <s v="31/08/2016"/>
    <x v="7"/>
    <s v="AP"/>
    <n v="80002"/>
    <s v="CENTRALIZA REMUNERACIONES AGOS"/>
    <s v="610 Administración                "/>
    <s v="$"/>
    <n v="9989561"/>
    <n v="0"/>
    <n v="9989561"/>
    <n v="39577076"/>
  </r>
  <r>
    <n v="5130101"/>
    <s v="Sueldo Base"/>
    <x v="23"/>
    <s v="30/09/2016"/>
    <x v="8"/>
    <s v="AP"/>
    <n v="90000"/>
    <s v="CENTRALIZA REMUNERACIONES SEPT"/>
    <s v="610 Administración                "/>
    <s v="$"/>
    <n v="10989561"/>
    <n v="0"/>
    <n v="10989561"/>
    <n v="50566637"/>
  </r>
  <r>
    <n v="5130101"/>
    <s v="Sueldo Base"/>
    <x v="23"/>
    <s v="31/10/2016"/>
    <x v="9"/>
    <s v="AP"/>
    <n v="100001"/>
    <s v="CENTRALIZA REMUNERACIONES OCTU"/>
    <s v="610 Administración                "/>
    <s v="$"/>
    <n v="10989561"/>
    <n v="0"/>
    <n v="10989561"/>
    <n v="61556198"/>
  </r>
  <r>
    <n v="5130101"/>
    <s v="Sueldo Base"/>
    <x v="23"/>
    <s v="30/11/2016"/>
    <x v="10"/>
    <s v="AP"/>
    <n v="110000"/>
    <s v="CENTRALIZA REMUNERACIONES NOVI"/>
    <s v="610 Administración                "/>
    <s v="$"/>
    <n v="10989561"/>
    <n v="0"/>
    <n v="10989561"/>
    <n v="72545759"/>
  </r>
  <r>
    <n v="5130101"/>
    <s v="Sueldo Base"/>
    <x v="23"/>
    <s v="30/12/2016"/>
    <x v="11"/>
    <s v="AP"/>
    <n v="120001"/>
    <s v="CENTRALIZA REMUNERACIONES DICI"/>
    <s v="610 Administración                "/>
    <s v="$"/>
    <n v="10989561"/>
    <n v="0"/>
    <n v="10989561"/>
    <n v="83535320"/>
  </r>
  <r>
    <n v="5130101"/>
    <s v="Sueldo Base"/>
    <x v="23"/>
    <s v="30/12/2016"/>
    <x v="11"/>
    <s v="AP"/>
    <n v="120003"/>
    <s v="REV.CENTRALIZA REMUNERACIONES "/>
    <s v="610 Administración                "/>
    <s v="$"/>
    <n v="0"/>
    <n v="10989561"/>
    <n v="-10989561"/>
    <n v="72545759"/>
  </r>
  <r>
    <n v="5130101"/>
    <s v="Sueldo Base"/>
    <x v="23"/>
    <s v="30/12/2016"/>
    <x v="11"/>
    <s v="AP"/>
    <n v="120004"/>
    <s v="CENTRALIZA REMUNERACIONES DICI"/>
    <s v="610 Administración                "/>
    <s v="$"/>
    <n v="13915999"/>
    <n v="0"/>
    <n v="13915999"/>
    <n v="86461758"/>
  </r>
  <r>
    <n v="5130104"/>
    <s v="Bono de Movilizacion"/>
    <x v="24"/>
    <s v="31/03/2016"/>
    <x v="2"/>
    <s v="AP"/>
    <n v="30008"/>
    <s v="CENTRALIZA REMUNERACIONES MARZ"/>
    <s v="610 Administración                "/>
    <s v="$"/>
    <n v="300000"/>
    <n v="0"/>
    <n v="300000"/>
    <n v="300000"/>
  </r>
  <r>
    <n v="5130104"/>
    <s v="Bono de Movilizacion"/>
    <x v="24"/>
    <s v="30/04/2016"/>
    <x v="3"/>
    <s v="AP"/>
    <n v="40009"/>
    <s v="CENTRALIZA REMUNERACIONES ABRI"/>
    <s v="610 Administración                "/>
    <s v="$"/>
    <n v="300000"/>
    <n v="0"/>
    <n v="300000"/>
    <n v="600000"/>
  </r>
  <r>
    <n v="5130104"/>
    <s v="Bono de Movilizacion"/>
    <x v="24"/>
    <s v="31/05/2016"/>
    <x v="4"/>
    <s v="AP"/>
    <n v="50002"/>
    <s v="CENTRALIZA REMUNERACIONES MAYO"/>
    <s v="610 Administración                "/>
    <s v="$"/>
    <n v="300000"/>
    <n v="0"/>
    <n v="300000"/>
    <n v="900000"/>
  </r>
  <r>
    <n v="5130104"/>
    <s v="Bono de Movilizacion"/>
    <x v="24"/>
    <s v="30/06/2016"/>
    <x v="5"/>
    <s v="AP"/>
    <n v="60003"/>
    <s v="CENTRALIZA REMUNERACIONES JUNI"/>
    <s v="610 Administración                "/>
    <s v="$"/>
    <n v="300000"/>
    <n v="0"/>
    <n v="300000"/>
    <n v="1200000"/>
  </r>
  <r>
    <n v="5130104"/>
    <s v="Bono de Movilizacion"/>
    <x v="24"/>
    <s v="31/07/2016"/>
    <x v="6"/>
    <s v="AP"/>
    <n v="70004"/>
    <s v="CENTRALIZA REMUNERACIONES JULI"/>
    <s v="610 Administración                "/>
    <s v="$"/>
    <n v="300000"/>
    <n v="0"/>
    <n v="300000"/>
    <n v="1500000"/>
  </r>
  <r>
    <n v="5130104"/>
    <s v="Bono de Movilizacion"/>
    <x v="24"/>
    <s v="31/08/2016"/>
    <x v="7"/>
    <s v="AP"/>
    <n v="80002"/>
    <s v="CENTRALIZA REMUNERACIONES AGOS"/>
    <s v="610 Administración                "/>
    <s v="$"/>
    <n v="550000"/>
    <n v="0"/>
    <n v="550000"/>
    <n v="2050000"/>
  </r>
  <r>
    <n v="5130104"/>
    <s v="Bono de Movilizacion"/>
    <x v="24"/>
    <s v="30/09/2016"/>
    <x v="8"/>
    <s v="AP"/>
    <n v="90000"/>
    <s v="CENTRALIZA REMUNERACIONES SEPT"/>
    <s v="610 Administración                "/>
    <s v="$"/>
    <n v="550000"/>
    <n v="0"/>
    <n v="550000"/>
    <n v="2600000"/>
  </r>
  <r>
    <n v="5130104"/>
    <s v="Bono de Movilizacion"/>
    <x v="24"/>
    <s v="31/10/2016"/>
    <x v="9"/>
    <s v="AP"/>
    <n v="100001"/>
    <s v="CENTRALIZA REMUNERACIONES OCTU"/>
    <s v="610 Administración                "/>
    <s v="$"/>
    <n v="550000"/>
    <n v="0"/>
    <n v="550000"/>
    <n v="3150000"/>
  </r>
  <r>
    <n v="5130104"/>
    <s v="Bono de Movilizacion"/>
    <x v="24"/>
    <s v="30/11/2016"/>
    <x v="10"/>
    <s v="AP"/>
    <n v="110000"/>
    <s v="CENTRALIZA REMUNERACIONES NOVI"/>
    <s v="610 Administración                "/>
    <s v="$"/>
    <n v="550000"/>
    <n v="0"/>
    <n v="550000"/>
    <n v="3700000"/>
  </r>
  <r>
    <n v="5130104"/>
    <s v="Bono de Movilizacion"/>
    <x v="24"/>
    <s v="30/12/2016"/>
    <x v="11"/>
    <s v="AP"/>
    <n v="120001"/>
    <s v="CENTRALIZA REMUNERACIONES DICI"/>
    <s v="610 Administración                "/>
    <s v="$"/>
    <n v="550000"/>
    <n v="0"/>
    <n v="550000"/>
    <n v="4250000"/>
  </r>
  <r>
    <n v="5130104"/>
    <s v="Bono de Movilizacion"/>
    <x v="24"/>
    <s v="30/12/2016"/>
    <x v="11"/>
    <s v="AP"/>
    <n v="120003"/>
    <s v="REV.CENTRALIZA REMUNERACIONES "/>
    <s v="610 Administración                "/>
    <s v="$"/>
    <n v="0"/>
    <n v="550000"/>
    <n v="-550000"/>
    <n v="3700000"/>
  </r>
  <r>
    <n v="5130104"/>
    <s v="Bono de Movilizacion"/>
    <x v="24"/>
    <s v="30/12/2016"/>
    <x v="11"/>
    <s v="AP"/>
    <n v="120004"/>
    <s v="CENTRALIZA REMUNERACIONES DICI"/>
    <s v="610 Administración                "/>
    <s v="$"/>
    <n v="550000"/>
    <n v="0"/>
    <n v="550000"/>
    <n v="4250000"/>
  </r>
  <r>
    <n v="5130105"/>
    <s v="Bono de Alimentacion"/>
    <x v="25"/>
    <s v="31/03/2016"/>
    <x v="2"/>
    <s v="AP"/>
    <n v="30008"/>
    <s v="CENTRALIZA REMUNERACIONES MARZ"/>
    <s v="610 Administración                "/>
    <s v="$"/>
    <n v="300000"/>
    <n v="0"/>
    <n v="300000"/>
    <n v="300000"/>
  </r>
  <r>
    <n v="5130105"/>
    <s v="Bono de Alimentacion"/>
    <x v="25"/>
    <s v="30/04/2016"/>
    <x v="3"/>
    <s v="AP"/>
    <n v="40009"/>
    <s v="CENTRALIZA REMUNERACIONES ABRI"/>
    <s v="610 Administración                "/>
    <s v="$"/>
    <n v="300000"/>
    <n v="0"/>
    <n v="300000"/>
    <n v="600000"/>
  </r>
  <r>
    <n v="5130105"/>
    <s v="Bono de Alimentacion"/>
    <x v="25"/>
    <s v="31/05/2016"/>
    <x v="4"/>
    <s v="AP"/>
    <n v="50002"/>
    <s v="CENTRALIZA REMUNERACIONES MAYO"/>
    <s v="610 Administración                "/>
    <s v="$"/>
    <n v="300000"/>
    <n v="0"/>
    <n v="300000"/>
    <n v="900000"/>
  </r>
  <r>
    <n v="5130105"/>
    <s v="Bono de Alimentacion"/>
    <x v="25"/>
    <s v="30/06/2016"/>
    <x v="5"/>
    <s v="AP"/>
    <n v="60003"/>
    <s v="CENTRALIZA REMUNERACIONES JUNI"/>
    <s v="610 Administración                "/>
    <s v="$"/>
    <n v="300000"/>
    <n v="0"/>
    <n v="300000"/>
    <n v="1200000"/>
  </r>
  <r>
    <n v="5130105"/>
    <s v="Bono de Alimentacion"/>
    <x v="25"/>
    <s v="31/07/2016"/>
    <x v="6"/>
    <s v="AP"/>
    <n v="70004"/>
    <s v="CENTRALIZA REMUNERACIONES JULI"/>
    <s v="610 Administración                "/>
    <s v="$"/>
    <n v="300000"/>
    <n v="0"/>
    <n v="300000"/>
    <n v="1500000"/>
  </r>
  <r>
    <n v="5130105"/>
    <s v="Bono de Alimentacion"/>
    <x v="25"/>
    <s v="31/08/2016"/>
    <x v="7"/>
    <s v="AP"/>
    <n v="80002"/>
    <s v="CENTRALIZA REMUNERACIONES AGOS"/>
    <s v="610 Administración                "/>
    <s v="$"/>
    <n v="550000"/>
    <n v="0"/>
    <n v="550000"/>
    <n v="2050000"/>
  </r>
  <r>
    <n v="5130105"/>
    <s v="Bono de Alimentacion"/>
    <x v="25"/>
    <s v="30/09/2016"/>
    <x v="8"/>
    <s v="AP"/>
    <n v="90000"/>
    <s v="CENTRALIZA REMUNERACIONES SEPT"/>
    <s v="610 Administración                "/>
    <s v="$"/>
    <n v="550000"/>
    <n v="0"/>
    <n v="550000"/>
    <n v="2600000"/>
  </r>
  <r>
    <n v="5130105"/>
    <s v="Bono de Alimentacion"/>
    <x v="25"/>
    <s v="31/10/2016"/>
    <x v="9"/>
    <s v="AP"/>
    <n v="100001"/>
    <s v="CENTRALIZA REMUNERACIONES OCTU"/>
    <s v="610 Administración                "/>
    <s v="$"/>
    <n v="550000"/>
    <n v="0"/>
    <n v="550000"/>
    <n v="3150000"/>
  </r>
  <r>
    <n v="5130105"/>
    <s v="Bono de Alimentacion"/>
    <x v="25"/>
    <s v="30/11/2016"/>
    <x v="10"/>
    <s v="AP"/>
    <n v="110000"/>
    <s v="CENTRALIZA REMUNERACIONES NOVI"/>
    <s v="610 Administración                "/>
    <s v="$"/>
    <n v="550000"/>
    <n v="0"/>
    <n v="550000"/>
    <n v="3700000"/>
  </r>
  <r>
    <n v="5130105"/>
    <s v="Bono de Alimentacion"/>
    <x v="25"/>
    <s v="30/12/2016"/>
    <x v="11"/>
    <s v="AP"/>
    <n v="120001"/>
    <s v="CENTRALIZA REMUNERACIONES DICI"/>
    <s v="610 Administración                "/>
    <s v="$"/>
    <n v="550000"/>
    <n v="0"/>
    <n v="550000"/>
    <n v="4250000"/>
  </r>
  <r>
    <n v="5130105"/>
    <s v="Bono de Alimentacion"/>
    <x v="25"/>
    <s v="30/12/2016"/>
    <x v="11"/>
    <s v="AP"/>
    <n v="120003"/>
    <s v="REV.CENTRALIZA REMUNERACIONES "/>
    <s v="610 Administración                "/>
    <s v="$"/>
    <n v="0"/>
    <n v="550000"/>
    <n v="-550000"/>
    <n v="3700000"/>
  </r>
  <r>
    <n v="5130105"/>
    <s v="Bono de Alimentacion"/>
    <x v="25"/>
    <s v="30/12/2016"/>
    <x v="11"/>
    <s v="AP"/>
    <n v="120004"/>
    <s v="CENTRALIZA REMUNERACIONES DICI"/>
    <s v="610 Administración                "/>
    <s v="$"/>
    <n v="550000"/>
    <n v="0"/>
    <n v="550000"/>
    <n v="4250000"/>
  </r>
  <r>
    <n v="5130109"/>
    <s v="Vacaciones"/>
    <x v="26"/>
    <s v="31/03/2016"/>
    <x v="2"/>
    <s v="AP"/>
    <n v="30009"/>
    <s v="PROVISION DE VACACIONES MARZO "/>
    <s v="610 Administración                "/>
    <s v="$"/>
    <n v="345188"/>
    <n v="0"/>
    <n v="345188"/>
    <n v="345188"/>
  </r>
  <r>
    <n v="5130109"/>
    <s v="Vacaciones"/>
    <x v="26"/>
    <s v="30/04/2016"/>
    <x v="3"/>
    <s v="AP"/>
    <n v="40007"/>
    <s v="REV ROVISION DE VACACIONES MAR"/>
    <s v="610 Administración                "/>
    <s v="$"/>
    <n v="0"/>
    <n v="345188"/>
    <n v="-345188"/>
    <n v="0"/>
  </r>
  <r>
    <n v="5130109"/>
    <s v="Vacaciones"/>
    <x v="26"/>
    <s v="30/04/2016"/>
    <x v="3"/>
    <s v="AP"/>
    <n v="40008"/>
    <s v="PROVISION DE VACACIONES ABRIL "/>
    <s v="610 Administración                "/>
    <s v="$"/>
    <n v="702210"/>
    <n v="0"/>
    <n v="702210"/>
    <n v="702210"/>
  </r>
  <r>
    <n v="5130109"/>
    <s v="Vacaciones"/>
    <x v="26"/>
    <s v="31/05/2016"/>
    <x v="4"/>
    <s v="AP"/>
    <n v="50000"/>
    <s v="REV PROVISION DE VACACIONES AB"/>
    <s v="610 Administración                "/>
    <s v="$"/>
    <n v="0"/>
    <n v="702210"/>
    <n v="-702210"/>
    <n v="0"/>
  </r>
  <r>
    <n v="5130109"/>
    <s v="Vacaciones"/>
    <x v="26"/>
    <s v="31/05/2016"/>
    <x v="4"/>
    <s v="AP"/>
    <n v="50001"/>
    <s v="PROVISION DE VACACIONES MAYO  "/>
    <s v="610 Administración                "/>
    <s v="$"/>
    <n v="1061206"/>
    <n v="0"/>
    <n v="1061206"/>
    <n v="1061206"/>
  </r>
  <r>
    <n v="5130109"/>
    <s v="Vacaciones"/>
    <x v="26"/>
    <s v="30/06/2016"/>
    <x v="5"/>
    <s v="AP"/>
    <n v="60000"/>
    <s v="REV PROVISION DE VACACIONES MA"/>
    <s v="610 Administración                "/>
    <s v="$"/>
    <n v="0"/>
    <n v="1061206"/>
    <n v="-1061206"/>
    <n v="0"/>
  </r>
  <r>
    <n v="5130109"/>
    <s v="Vacaciones"/>
    <x v="26"/>
    <s v="30/06/2016"/>
    <x v="5"/>
    <s v="AP"/>
    <n v="60001"/>
    <s v="PROVISION DE VACACIONES JUNIO "/>
    <s v="610 Administración                "/>
    <s v="$"/>
    <n v="1406393"/>
    <n v="0"/>
    <n v="1406393"/>
    <n v="1406393"/>
  </r>
  <r>
    <n v="5130109"/>
    <s v="Vacaciones"/>
    <x v="26"/>
    <s v="31/07/2016"/>
    <x v="6"/>
    <s v="AP"/>
    <n v="70018"/>
    <s v="REV PROVISION DE VACACIONES JU"/>
    <s v="610 Administración                "/>
    <s v="$"/>
    <n v="0"/>
    <n v="1406393"/>
    <n v="-1406393"/>
    <n v="0"/>
  </r>
  <r>
    <n v="5130109"/>
    <s v="Vacaciones"/>
    <x v="26"/>
    <s v="31/07/2016"/>
    <x v="6"/>
    <s v="AP"/>
    <n v="70003"/>
    <s v="PROVISION DE VACACIONES JULIO "/>
    <s v="610 Administración                "/>
    <s v="$"/>
    <n v="1761443"/>
    <n v="0"/>
    <n v="1761443"/>
    <n v="1761443"/>
  </r>
  <r>
    <n v="5130109"/>
    <s v="Vacaciones"/>
    <x v="26"/>
    <s v="31/08/2016"/>
    <x v="7"/>
    <s v="AP"/>
    <n v="80000"/>
    <s v="REV PROVISION DE VACACIONES JU"/>
    <s v="610 Administración                "/>
    <s v="$"/>
    <n v="0"/>
    <n v="1761443"/>
    <n v="-1761443"/>
    <n v="0"/>
  </r>
  <r>
    <n v="5130109"/>
    <s v="Vacaciones"/>
    <x v="26"/>
    <s v="31/08/2016"/>
    <x v="7"/>
    <s v="AP"/>
    <n v="80001"/>
    <s v="PROVISION DE VACACIONES AGOSTO"/>
    <s v="610 Administración                "/>
    <s v="$"/>
    <n v="2360202"/>
    <n v="0"/>
    <n v="2360202"/>
    <n v="2360202"/>
  </r>
  <r>
    <n v="5130109"/>
    <s v="Vacaciones"/>
    <x v="26"/>
    <s v="30/09/2016"/>
    <x v="8"/>
    <s v="AP"/>
    <n v="90005"/>
    <s v="REV PROVISION DE VACACIONES AG"/>
    <s v="610 Administración                "/>
    <s v="$"/>
    <n v="0"/>
    <n v="2360202"/>
    <n v="-2360202"/>
    <n v="0"/>
  </r>
  <r>
    <n v="5130109"/>
    <s v="Vacaciones"/>
    <x v="26"/>
    <s v="30/09/2016"/>
    <x v="8"/>
    <s v="AP"/>
    <n v="90006"/>
    <s v="PROVISION DE VACACIONES SEPTIE"/>
    <s v="610 Administración                "/>
    <s v="$"/>
    <n v="3001260"/>
    <n v="0"/>
    <n v="3001260"/>
    <n v="3001260"/>
  </r>
  <r>
    <n v="5130109"/>
    <s v="Vacaciones"/>
    <x v="26"/>
    <s v="31/10/2016"/>
    <x v="9"/>
    <s v="AP"/>
    <n v="100008"/>
    <s v="REV PROVISION DE VACACIONES SE"/>
    <s v="610 Administración                "/>
    <s v="$"/>
    <n v="0"/>
    <n v="3001260"/>
    <n v="-3001260"/>
    <n v="0"/>
  </r>
  <r>
    <n v="5130109"/>
    <s v="Vacaciones"/>
    <x v="26"/>
    <s v="31/10/2016"/>
    <x v="9"/>
    <s v="AP"/>
    <n v="100009"/>
    <s v="PROVISION DE VACACIONES OCTUBR"/>
    <s v="610 Administración                "/>
    <s v="$"/>
    <n v="3667626"/>
    <n v="0"/>
    <n v="3667626"/>
    <n v="3667626"/>
  </r>
  <r>
    <n v="5130109"/>
    <s v="Vacaciones"/>
    <x v="26"/>
    <s v="30/11/2016"/>
    <x v="10"/>
    <s v="AP"/>
    <n v="110013"/>
    <s v="REV PROVISION DE VACACIONES OC"/>
    <s v="610 Administración                "/>
    <s v="$"/>
    <n v="0"/>
    <n v="3667626"/>
    <n v="-3667626"/>
    <n v="0"/>
  </r>
  <r>
    <n v="5130109"/>
    <s v="Vacaciones"/>
    <x v="26"/>
    <s v="30/11/2016"/>
    <x v="10"/>
    <s v="AP"/>
    <n v="110001"/>
    <s v="PROVISION DE VACACIONES NOVIEM"/>
    <s v="610 Administración                "/>
    <s v="$"/>
    <n v="4308684"/>
    <n v="0"/>
    <n v="4308684"/>
    <n v="4308684"/>
  </r>
  <r>
    <n v="5130109"/>
    <s v="Vacaciones"/>
    <x v="26"/>
    <s v="30/12/2016"/>
    <x v="11"/>
    <s v="AP"/>
    <n v="120002"/>
    <s v="PROVISION DE VACACIONES DICIEM"/>
    <s v="610 Administración                "/>
    <s v="$"/>
    <n v="4970697"/>
    <n v="0"/>
    <n v="4970697"/>
    <n v="9279381"/>
  </r>
  <r>
    <n v="5130109"/>
    <s v="Vacaciones"/>
    <x v="26"/>
    <s v="31/12/2016"/>
    <x v="11"/>
    <s v="AP"/>
    <n v="120018"/>
    <s v="REV PROVISION DE VACACIONES NO"/>
    <s v="610 Administración                "/>
    <s v="$"/>
    <n v="0"/>
    <n v="4308684"/>
    <n v="-4308684"/>
    <n v="4970697"/>
  </r>
  <r>
    <n v="5130113"/>
    <s v="Aportes Empleador"/>
    <x v="27"/>
    <s v="31/03/2016"/>
    <x v="2"/>
    <s v="AP"/>
    <n v="30008"/>
    <s v="CENTRALIZA REMUNERACIONES MARZ"/>
    <s v="610 Administración                "/>
    <s v="$"/>
    <n v="247031"/>
    <n v="0"/>
    <n v="247031"/>
    <n v="247031"/>
  </r>
  <r>
    <n v="5130113"/>
    <s v="Aportes Empleador"/>
    <x v="27"/>
    <s v="30/04/2016"/>
    <x v="3"/>
    <s v="AP"/>
    <n v="40009"/>
    <s v="CENTRALIZA REMUNERACIONES ABRI"/>
    <s v="610 Administración                "/>
    <s v="$"/>
    <n v="247644"/>
    <n v="0"/>
    <n v="247644"/>
    <n v="494675"/>
  </r>
  <r>
    <n v="5130113"/>
    <s v="Aportes Empleador"/>
    <x v="27"/>
    <s v="31/05/2016"/>
    <x v="4"/>
    <s v="AP"/>
    <n v="50002"/>
    <s v="CENTRALIZA REMUNERACIONES MAYO"/>
    <s v="610 Administración                "/>
    <s v="$"/>
    <n v="248202"/>
    <n v="0"/>
    <n v="248202"/>
    <n v="742877"/>
  </r>
  <r>
    <n v="5130113"/>
    <s v="Aportes Empleador"/>
    <x v="27"/>
    <s v="30/06/2016"/>
    <x v="5"/>
    <s v="AP"/>
    <n v="60003"/>
    <s v="CENTRALIZA REMUNERACIONES JUNI"/>
    <s v="610 Administración                "/>
    <s v="$"/>
    <n v="248583"/>
    <n v="0"/>
    <n v="248583"/>
    <n v="991460"/>
  </r>
  <r>
    <n v="5130113"/>
    <s v="Aportes Empleador"/>
    <x v="27"/>
    <s v="31/07/2016"/>
    <x v="6"/>
    <s v="AP"/>
    <n v="70004"/>
    <s v="CENTRALIZA REMUNERACIONES JULI"/>
    <s v="610 Administración                "/>
    <s v="$"/>
    <n v="259262"/>
    <n v="0"/>
    <n v="259262"/>
    <n v="1250722"/>
  </r>
  <r>
    <n v="5130113"/>
    <s v="Aportes Empleador"/>
    <x v="27"/>
    <s v="31/08/2016"/>
    <x v="7"/>
    <s v="AP"/>
    <n v="80002"/>
    <s v="CENTRALIZA REMUNERACIONES AGOS"/>
    <s v="610 Administración                "/>
    <s v="$"/>
    <n v="435790"/>
    <n v="0"/>
    <n v="435790"/>
    <n v="1686512"/>
  </r>
  <r>
    <n v="5130113"/>
    <s v="Aportes Empleador"/>
    <x v="27"/>
    <s v="30/09/2016"/>
    <x v="8"/>
    <s v="AP"/>
    <n v="90000"/>
    <s v="CENTRALIZA REMUNERACIONES SEPT"/>
    <s v="610 Administración                "/>
    <s v="$"/>
    <n v="483520"/>
    <n v="0"/>
    <n v="483520"/>
    <n v="2170032"/>
  </r>
  <r>
    <n v="5130113"/>
    <s v="Aportes Empleador"/>
    <x v="27"/>
    <s v="31/10/2016"/>
    <x v="9"/>
    <s v="AP"/>
    <n v="100001"/>
    <s v="CENTRALIZA REMUNERACIONES OCTU"/>
    <s v="610 Administración                "/>
    <s v="$"/>
    <n v="483842"/>
    <n v="0"/>
    <n v="483842"/>
    <n v="2653874"/>
  </r>
  <r>
    <n v="5130113"/>
    <s v="Aportes Empleador"/>
    <x v="27"/>
    <s v="30/11/2016"/>
    <x v="10"/>
    <s v="AP"/>
    <n v="110000"/>
    <s v="CENTRALIZA REMUNERACIONES NOVI"/>
    <s v="610 Administración                "/>
    <s v="$"/>
    <n v="484289"/>
    <n v="0"/>
    <n v="484289"/>
    <n v="3138163"/>
  </r>
  <r>
    <n v="5130113"/>
    <s v="Aportes Empleador"/>
    <x v="27"/>
    <s v="30/12/2016"/>
    <x v="11"/>
    <s v="AP"/>
    <n v="120001"/>
    <s v="CENTRALIZA REMUNERACIONES DICI"/>
    <s v="610 Administración                "/>
    <s v="$"/>
    <n v="484587"/>
    <n v="0"/>
    <n v="484587"/>
    <n v="3622750"/>
  </r>
  <r>
    <n v="5130113"/>
    <s v="Aportes Empleador"/>
    <x v="27"/>
    <s v="30/12/2016"/>
    <x v="11"/>
    <s v="AP"/>
    <n v="120003"/>
    <s v="REV.CENTRALIZA REMUNERACIONES "/>
    <s v="610 Administración                "/>
    <s v="$"/>
    <n v="0"/>
    <n v="484587"/>
    <n v="-484587"/>
    <n v="3138163"/>
  </r>
  <r>
    <n v="5130113"/>
    <s v="Aportes Empleador"/>
    <x v="27"/>
    <s v="30/12/2016"/>
    <x v="11"/>
    <s v="AP"/>
    <n v="120004"/>
    <s v="CENTRALIZA REMUNERACIONES DICI"/>
    <s v="610 Administración                "/>
    <s v="$"/>
    <n v="540547"/>
    <n v="0"/>
    <n v="540547"/>
    <n v="3678710"/>
  </r>
  <r>
    <n v="5130151"/>
    <s v="Gastos de Administracion"/>
    <x v="28"/>
    <s v="11/01/2016"/>
    <x v="1"/>
    <s v="AP"/>
    <n v="10002"/>
    <s v="BH 45 ALEJANDRO CARLOS  SIERRA"/>
    <s v="710 Financiero y Otros            "/>
    <s v="$"/>
    <n v="375000"/>
    <n v="0"/>
    <n v="375000"/>
    <n v="375000"/>
  </r>
  <r>
    <n v="5130151"/>
    <s v="Gastos de Administracion"/>
    <x v="28"/>
    <s v="11/01/2016"/>
    <x v="1"/>
    <s v="AP"/>
    <n v="10001"/>
    <s v="BH 41 JORGE ELIAS BRITO HASBUN"/>
    <s v="710 Financiero y Otros            "/>
    <s v="$"/>
    <n v="375000"/>
    <n v="0"/>
    <n v="375000"/>
    <n v="750000"/>
  </r>
  <r>
    <n v="5130151"/>
    <s v="Gastos de Administracion"/>
    <x v="28"/>
    <s v="25/01/2016"/>
    <x v="1"/>
    <s v="AP"/>
    <n v="10004"/>
    <s v="F.1730 NOVUS FUSION SPA       "/>
    <s v="610 Administración                "/>
    <s v="$"/>
    <n v="20230"/>
    <n v="0"/>
    <n v="20230"/>
    <n v="770230"/>
  </r>
  <r>
    <n v="5130151"/>
    <s v="Gastos de Administracion"/>
    <x v="28"/>
    <s v="10/03/2016"/>
    <x v="2"/>
    <s v="AP"/>
    <n v="30019"/>
    <s v="REV BH.50 JORGE ELIAS BRITO HA"/>
    <s v="710 Financiero y Otros            "/>
    <s v="$"/>
    <n v="375000"/>
    <n v="0"/>
    <n v="375000"/>
    <n v="1145230"/>
  </r>
  <r>
    <n v="5130151"/>
    <s v="Gastos de Administracion"/>
    <x v="28"/>
    <s v="10/03/2016"/>
    <x v="2"/>
    <s v="AP"/>
    <n v="30018"/>
    <s v="REV BH 46 ALEJANDRO CARLOS  SI"/>
    <s v="710 Financiero y Otros            "/>
    <s v="$"/>
    <n v="375000"/>
    <n v="0"/>
    <n v="375000"/>
    <n v="1520230"/>
  </r>
  <r>
    <n v="5130151"/>
    <s v="Gastos de Administracion"/>
    <x v="28"/>
    <s v="10/03/2016"/>
    <x v="2"/>
    <s v="AP"/>
    <n v="30017"/>
    <s v="BH.50 JORGE ELIAS BRITO HASBUN"/>
    <s v="710 Financiero y Otros            "/>
    <s v="$"/>
    <n v="0"/>
    <n v="375000"/>
    <n v="-375000"/>
    <n v="1145230"/>
  </r>
  <r>
    <n v="5130151"/>
    <s v="Gastos de Administracion"/>
    <x v="28"/>
    <s v="10/03/2016"/>
    <x v="2"/>
    <s v="AP"/>
    <n v="30016"/>
    <s v="BH 46 ALEJANDRO CARLOS  SIERRA"/>
    <s v="710 Financiero y Otros            "/>
    <s v="$"/>
    <n v="0"/>
    <n v="375000"/>
    <n v="-375000"/>
    <n v="770230"/>
  </r>
  <r>
    <n v="5130151"/>
    <s v="Gastos de Administracion"/>
    <x v="28"/>
    <s v="10/03/2016"/>
    <x v="2"/>
    <s v="AP"/>
    <n v="30001"/>
    <s v="BH.50 JORGE ELIAS BRITO HASBUN"/>
    <s v="710 Financiero y Otros            "/>
    <s v="$"/>
    <n v="375000"/>
    <n v="0"/>
    <n v="375000"/>
    <n v="1145230"/>
  </r>
  <r>
    <n v="5130151"/>
    <s v="Gastos de Administracion"/>
    <x v="28"/>
    <s v="10/03/2016"/>
    <x v="2"/>
    <s v="AP"/>
    <n v="30000"/>
    <s v="BH 46 ALEJANDRO CARLOS  SIERRA"/>
    <s v="710 Financiero y Otros            "/>
    <s v="$"/>
    <n v="375000"/>
    <n v="0"/>
    <n v="375000"/>
    <n v="1520230"/>
  </r>
  <r>
    <n v="5130151"/>
    <s v="Gastos de Administracion"/>
    <x v="28"/>
    <s v="16/03/2016"/>
    <x v="2"/>
    <s v="AP"/>
    <n v="30015"/>
    <s v="REEMBOLSO INTERNET VTR        "/>
    <s v="610 Administración                "/>
    <s v="$"/>
    <n v="37505"/>
    <n v="0"/>
    <n v="37505"/>
    <n v="1557735"/>
  </r>
  <r>
    <n v="5130151"/>
    <s v="Gastos de Administracion"/>
    <x v="28"/>
    <s v="31/03/2016"/>
    <x v="2"/>
    <s v="AP"/>
    <n v="30020"/>
    <s v="BH 52 JORGE ELIAS BRITO HASBUN"/>
    <s v="610 Administración                "/>
    <s v="$"/>
    <n v="375000"/>
    <n v="0"/>
    <n v="375000"/>
    <n v="1932735"/>
  </r>
  <r>
    <n v="5130151"/>
    <s v="Gastos de Administracion"/>
    <x v="28"/>
    <s v="29/04/2016"/>
    <x v="3"/>
    <s v="AP"/>
    <n v="40003"/>
    <s v="FC 15909 IMPORT. GRAFIMPRES LT"/>
    <s v="710 Financiero y Otros            "/>
    <s v="$"/>
    <n v="28000"/>
    <n v="0"/>
    <n v="28000"/>
    <n v="1960735"/>
  </r>
  <r>
    <n v="5130151"/>
    <s v="Gastos de Administracion"/>
    <x v="28"/>
    <s v="29/04/2016"/>
    <x v="3"/>
    <s v="AP"/>
    <n v="40004"/>
    <s v="FC 15909 IMPORT. GRAFIMPRES LT"/>
    <s v="710 Financiero y Otros            "/>
    <s v="$"/>
    <n v="28000"/>
    <n v="0"/>
    <n v="28000"/>
    <n v="1988735"/>
  </r>
  <r>
    <n v="5130151"/>
    <s v="Gastos de Administracion"/>
    <x v="28"/>
    <s v="29/04/2016"/>
    <x v="3"/>
    <s v="AP"/>
    <n v="40005"/>
    <s v="FC 15909 IMPORT. GRAFIMPRES LT"/>
    <s v="710 Financiero y Otros            "/>
    <s v="$"/>
    <n v="0"/>
    <n v="28000"/>
    <n v="-28000"/>
    <n v="1960735"/>
  </r>
  <r>
    <n v="5130151"/>
    <s v="Gastos de Administracion"/>
    <x v="28"/>
    <s v="30/04/2016"/>
    <x v="3"/>
    <s v="AP"/>
    <n v="40010"/>
    <s v="AJUSTE CTA IVA CREDITO FISCAL "/>
    <s v="710 Financiero y Otros            "/>
    <s v="$"/>
    <n v="5320"/>
    <n v="0"/>
    <n v="5320"/>
    <n v="1966055"/>
  </r>
  <r>
    <n v="5130151"/>
    <s v="Gastos de Administracion"/>
    <x v="28"/>
    <s v="30/04/2016"/>
    <x v="3"/>
    <s v="AP"/>
    <n v="40002"/>
    <s v="RECLASIFICA GASTO BH 47 ALEJAN"/>
    <s v="710 Financiero y Otros            "/>
    <s v="$"/>
    <n v="375000"/>
    <n v="0"/>
    <n v="375000"/>
    <n v="2341055"/>
  </r>
  <r>
    <n v="5130151"/>
    <s v="Gastos de Administracion"/>
    <x v="28"/>
    <s v="30/04/2016"/>
    <x v="3"/>
    <s v="AP"/>
    <n v="40006"/>
    <s v="CONT RENDICION POR PAGAR PEDRO"/>
    <s v="710 Financiero y Otros            "/>
    <s v="$"/>
    <n v="500"/>
    <n v="0"/>
    <n v="500"/>
    <n v="2341555"/>
  </r>
  <r>
    <n v="5130151"/>
    <s v="Gastos de Administracion"/>
    <x v="28"/>
    <s v="04/05/2016"/>
    <x v="4"/>
    <s v="AP"/>
    <n v="50016"/>
    <s v="PAGO CERTIFICADOS DE DONACIONE"/>
    <s v="610 Administración                "/>
    <s v="$"/>
    <n v="500"/>
    <n v="0"/>
    <n v="500"/>
    <n v="2342055"/>
  </r>
  <r>
    <n v="5130151"/>
    <s v="Gastos de Administracion"/>
    <x v="28"/>
    <s v="04/05/2016"/>
    <x v="4"/>
    <s v="AP"/>
    <n v="50018"/>
    <s v="REV PAGO CERTIFICADOS DE DONAC"/>
    <s v="610 Administración                "/>
    <s v="$"/>
    <n v="0"/>
    <n v="500"/>
    <n v="-500"/>
    <n v="2341555"/>
  </r>
  <r>
    <n v="5130151"/>
    <s v="Gastos de Administracion"/>
    <x v="28"/>
    <s v="31/05/2016"/>
    <x v="4"/>
    <s v="AP"/>
    <n v="50003"/>
    <s v="BH 19/ LUIS MELLA CAMPOS      "/>
    <s v="710 Financiero y Otros            "/>
    <s v="$"/>
    <n v="55556"/>
    <n v="0"/>
    <n v="55556"/>
    <n v="2397111"/>
  </r>
  <r>
    <n v="5130151"/>
    <s v="Gastos de Administracion"/>
    <x v="28"/>
    <s v="31/05/2016"/>
    <x v="4"/>
    <s v="AP"/>
    <n v="50004"/>
    <s v="BH/56 Jorge Elias Brito Hasbun"/>
    <s v="710 Financiero y Otros            "/>
    <s v="$"/>
    <n v="375000"/>
    <n v="0"/>
    <n v="375000"/>
    <n v="2772111"/>
  </r>
  <r>
    <n v="5130151"/>
    <s v="Gastos de Administracion"/>
    <x v="28"/>
    <s v="31/05/2016"/>
    <x v="4"/>
    <s v="AP"/>
    <n v="50005"/>
    <s v="BH/ 48 Alejandro Carlos Sierra"/>
    <s v="710 Financiero y Otros            "/>
    <s v="$"/>
    <n v="375000"/>
    <n v="0"/>
    <n v="375000"/>
    <n v="3147111"/>
  </r>
  <r>
    <n v="5130151"/>
    <s v="Gastos de Administracion"/>
    <x v="28"/>
    <s v="31/05/2016"/>
    <x v="4"/>
    <s v="AP"/>
    <n v="50006"/>
    <s v="BH 18/ LUIS MELLA CAMPOS      "/>
    <s v="710 Financiero y Otros            "/>
    <s v="$"/>
    <n v="400000"/>
    <n v="0"/>
    <n v="400000"/>
    <n v="3547111"/>
  </r>
  <r>
    <n v="5130151"/>
    <s v="Gastos de Administracion"/>
    <x v="28"/>
    <s v="31/05/2016"/>
    <x v="4"/>
    <s v="AP"/>
    <n v="50007"/>
    <s v="BH 57 Jorge Elias Brito Hasbun"/>
    <s v="710 Financiero y Otros            "/>
    <s v="$"/>
    <n v="350000"/>
    <n v="0"/>
    <n v="350000"/>
    <n v="3897111"/>
  </r>
  <r>
    <n v="5130151"/>
    <s v="Gastos de Administracion"/>
    <x v="28"/>
    <s v="29/06/2016"/>
    <x v="5"/>
    <s v="AP"/>
    <n v="60022"/>
    <s v="F/126151 PUC ARRIENDO SALA PRO"/>
    <s v="610 Administración                "/>
    <s v="$"/>
    <n v="78008"/>
    <n v="0"/>
    <n v="78008"/>
    <n v="3975119"/>
  </r>
  <r>
    <n v="5130151"/>
    <s v="Gastos de Administracion"/>
    <x v="28"/>
    <s v="29/06/2016"/>
    <x v="5"/>
    <s v="AP"/>
    <n v="60022"/>
    <s v="F/126151 PUC ARRIENDO SALA PRO"/>
    <s v="610 Administración                "/>
    <s v="$"/>
    <n v="0"/>
    <n v="12455"/>
    <n v="-12455"/>
    <n v="3962664"/>
  </r>
  <r>
    <n v="5130151"/>
    <s v="Gastos de Administracion"/>
    <x v="28"/>
    <s v="30/06/2016"/>
    <x v="5"/>
    <s v="AP"/>
    <n v="60020"/>
    <s v="Ajuste Cuenta Iva Credito fisc"/>
    <s v="610 Administración                "/>
    <s v="$"/>
    <n v="80373"/>
    <n v="0"/>
    <n v="80373"/>
    <n v="4043037"/>
  </r>
  <r>
    <n v="5130151"/>
    <s v="Gastos de Administracion"/>
    <x v="28"/>
    <s v="30/06/2016"/>
    <x v="5"/>
    <s v="AP"/>
    <n v="60023"/>
    <s v="Ajuste Cuenta Iva Credito fisc"/>
    <s v="610 Administración                "/>
    <s v="$"/>
    <n v="0"/>
    <n v="80373"/>
    <n v="-80373"/>
    <n v="3962664"/>
  </r>
  <r>
    <n v="5130151"/>
    <s v="Gastos de Administracion"/>
    <x v="28"/>
    <s v="30/06/2016"/>
    <x v="5"/>
    <s v="AP"/>
    <n v="60005"/>
    <s v="F.318 LEKEITIO SPA            "/>
    <s v="710 Financiero y Otros            "/>
    <s v="$"/>
    <n v="71043"/>
    <n v="0"/>
    <n v="71043"/>
    <n v="4033707"/>
  </r>
  <r>
    <n v="5130151"/>
    <s v="Gastos de Administracion"/>
    <x v="28"/>
    <s v="30/06/2016"/>
    <x v="5"/>
    <s v="AP"/>
    <n v="60006"/>
    <s v="F.126151 PONTIFICIA UNIVERSIDA"/>
    <s v="710 Financiero y Otros            "/>
    <s v="$"/>
    <n v="12455"/>
    <n v="0"/>
    <n v="12455"/>
    <n v="4046162"/>
  </r>
  <r>
    <n v="5130151"/>
    <s v="Gastos de Administracion"/>
    <x v="28"/>
    <s v="30/06/2016"/>
    <x v="5"/>
    <s v="AP"/>
    <n v="60012"/>
    <s v="F.318 LEKEITIO SPA            "/>
    <s v="710 Financiero y Otros            "/>
    <s v="$"/>
    <n v="0"/>
    <n v="71043"/>
    <n v="-71043"/>
    <n v="3975119"/>
  </r>
  <r>
    <n v="5130151"/>
    <s v="Gastos de Administracion"/>
    <x v="28"/>
    <s v="30/06/2016"/>
    <x v="5"/>
    <s v="AP"/>
    <n v="60002"/>
    <s v="BH 93 RODRIGO JOSE ALIAGA ROME"/>
    <s v="710 Financiero y Otros            "/>
    <s v="$"/>
    <n v="1000000"/>
    <n v="0"/>
    <n v="1000000"/>
    <n v="4975119"/>
  </r>
  <r>
    <n v="5130151"/>
    <s v="Gastos de Administracion"/>
    <x v="28"/>
    <s v="01/07/2016"/>
    <x v="6"/>
    <s v="AP"/>
    <n v="70000"/>
    <s v="F 318 LEKEITIO SPA            "/>
    <s v="710 Financiero y Otros            "/>
    <s v="$"/>
    <n v="71043"/>
    <n v="0"/>
    <n v="71043"/>
    <n v="5046162"/>
  </r>
  <r>
    <n v="5130151"/>
    <s v="Gastos de Administracion"/>
    <x v="28"/>
    <s v="01/07/2016"/>
    <x v="6"/>
    <s v="AP"/>
    <n v="70015"/>
    <s v="F 318 LEKEITIO SPA COFFEE BREA"/>
    <s v="610 Administración                "/>
    <s v="$"/>
    <n v="0"/>
    <n v="71043"/>
    <n v="-71043"/>
    <n v="4975119"/>
  </r>
  <r>
    <n v="5130151"/>
    <s v="Gastos de Administracion"/>
    <x v="28"/>
    <s v="01/07/2016"/>
    <x v="6"/>
    <s v="AP"/>
    <n v="70001"/>
    <s v="F 318 LEKEITIO SPA            "/>
    <s v="710 Financiero y Otros            "/>
    <s v="$"/>
    <n v="0"/>
    <n v="71043"/>
    <n v="-71043"/>
    <n v="4904076"/>
  </r>
  <r>
    <n v="5130151"/>
    <s v="Gastos de Administracion"/>
    <x v="28"/>
    <s v="01/07/2016"/>
    <x v="6"/>
    <s v="AP"/>
    <n v="70002"/>
    <s v="F 318 LEKEITIO SPA COFFEE BREA"/>
    <s v="610 Administración                "/>
    <s v="$"/>
    <n v="71043"/>
    <n v="0"/>
    <n v="71043"/>
    <n v="4975119"/>
  </r>
  <r>
    <n v="5130151"/>
    <s v="Gastos de Administracion"/>
    <x v="28"/>
    <s v="31/07/2016"/>
    <x v="6"/>
    <s v="AP"/>
    <n v="70014"/>
    <s v="F 318 LEKEITIO SPA COFFEE BREA"/>
    <s v="610 Administración                "/>
    <s v="$"/>
    <n v="71043"/>
    <n v="0"/>
    <n v="71043"/>
    <n v="5046162"/>
  </r>
  <r>
    <n v="5130151"/>
    <s v="Gastos de Administracion"/>
    <x v="28"/>
    <s v="31/07/2016"/>
    <x v="6"/>
    <s v="AP"/>
    <n v="70006"/>
    <s v="BH 114 MARIA CLAUDIA DEL SOLAR"/>
    <s v="610 Administración                "/>
    <s v="$"/>
    <n v="1000000"/>
    <n v="0"/>
    <n v="1000000"/>
    <n v="6046162"/>
  </r>
  <r>
    <n v="5130151"/>
    <s v="Gastos de Administracion"/>
    <x v="28"/>
    <s v="31/07/2016"/>
    <x v="6"/>
    <s v="AP"/>
    <n v="70007"/>
    <s v="F.534 ASESORIAS P M LIMITADA S"/>
    <s v="610 Administración                "/>
    <s v="$"/>
    <n v="696939"/>
    <n v="0"/>
    <n v="696939"/>
    <n v="6743101"/>
  </r>
  <r>
    <n v="5130151"/>
    <s v="Gastos de Administracion"/>
    <x v="28"/>
    <s v="31/08/2016"/>
    <x v="7"/>
    <s v="AP"/>
    <n v="80004"/>
    <s v="BH 100/ RODRIGO ALIAGA ROMERO "/>
    <s v="710 Financiero y Otros            "/>
    <s v="$"/>
    <n v="800000"/>
    <n v="0"/>
    <n v="800000"/>
    <n v="7543101"/>
  </r>
  <r>
    <n v="5130151"/>
    <s v="Gastos de Administracion"/>
    <x v="28"/>
    <s v="31/10/2016"/>
    <x v="9"/>
    <s v="AP"/>
    <n v="100000"/>
    <s v="F.584 ASESORIAS P M LIMITADA S"/>
    <s v="610 Administración                "/>
    <s v="$"/>
    <n v="1546215"/>
    <n v="0"/>
    <n v="1546215"/>
    <n v="9089316"/>
  </r>
  <r>
    <n v="5130151"/>
    <s v="Gastos de Administracion"/>
    <x v="28"/>
    <s v="30/11/2016"/>
    <x v="10"/>
    <s v="AP"/>
    <n v="110016"/>
    <s v="RECLAS CUENTAS F/676 COMERCIAL"/>
    <s v="610 Administración                "/>
    <s v="$"/>
    <n v="96926"/>
    <n v="0"/>
    <n v="96926"/>
    <n v="9186242"/>
  </r>
  <r>
    <n v="5130151"/>
    <s v="Gastos de Administracion"/>
    <x v="28"/>
    <s v="30/11/2016"/>
    <x v="10"/>
    <s v="AP"/>
    <n v="110003"/>
    <s v="F/5079 ALOPRINT LIMITADA.     "/>
    <s v="610 Administración                "/>
    <s v="$"/>
    <n v="21060"/>
    <n v="0"/>
    <n v="21060"/>
    <n v="9207302"/>
  </r>
  <r>
    <n v="5130151"/>
    <s v="Gastos de Administracion"/>
    <x v="28"/>
    <s v="28/12/2016"/>
    <x v="11"/>
    <s v="AP"/>
    <n v="120000"/>
    <s v="FX/181530 UNIVERSIDAD DE CHILE"/>
    <s v="610 Administración                "/>
    <s v="$"/>
    <n v="180000"/>
    <n v="0"/>
    <n v="180000"/>
    <n v="9387302"/>
  </r>
  <r>
    <n v="5130162"/>
    <s v="Gastos Comunes"/>
    <x v="29"/>
    <s v="30/12/2016"/>
    <x v="11"/>
    <s v="AP"/>
    <n v="120012"/>
    <s v="PAGO GASTOS COMUNES MES DE DIC"/>
    <s v="610 Administración                "/>
    <s v="$"/>
    <n v="492101"/>
    <n v="0"/>
    <n v="492101"/>
    <n v="492101"/>
  </r>
  <r>
    <n v="5130601"/>
    <s v="Arriendo Instalaciones"/>
    <x v="30"/>
    <s v="16/03/2016"/>
    <x v="2"/>
    <s v="AP"/>
    <n v="30014"/>
    <s v="ARRIENDO OFICINAS MARZO       "/>
    <s v="610 Administración                "/>
    <s v="$"/>
    <n v="902020"/>
    <n v="0"/>
    <n v="902020"/>
    <n v="902020"/>
  </r>
  <r>
    <n v="5130601"/>
    <s v="Arriendo Instalaciones"/>
    <x v="30"/>
    <s v="06/04/2016"/>
    <x v="3"/>
    <s v="AP"/>
    <n v="40016"/>
    <s v="ARRIENDO OFICINAS ABRIL       "/>
    <s v="610 Administración                "/>
    <s v="$"/>
    <n v="903840"/>
    <n v="0"/>
    <n v="903840"/>
    <n v="1805860"/>
  </r>
  <r>
    <n v="5130601"/>
    <s v="Arriendo Instalaciones"/>
    <x v="30"/>
    <s v="04/05/2016"/>
    <x v="4"/>
    <s v="AP"/>
    <n v="50015"/>
    <s v="ARRIENDO OFICINAS MAYO        "/>
    <s v="610 Administración                "/>
    <s v="$"/>
    <n v="907100"/>
    <n v="0"/>
    <n v="907100"/>
    <n v="2712960"/>
  </r>
  <r>
    <n v="5130601"/>
    <s v="Arriendo Instalaciones"/>
    <x v="30"/>
    <s v="06/06/2016"/>
    <x v="5"/>
    <s v="AP"/>
    <n v="60019"/>
    <s v="ARRIENDO OFICINAS JUNIO       "/>
    <s v="610 Administración                "/>
    <s v="$"/>
    <n v="910280"/>
    <n v="0"/>
    <n v="910280"/>
    <n v="3623240"/>
  </r>
  <r>
    <n v="5130601"/>
    <s v="Arriendo Instalaciones"/>
    <x v="30"/>
    <s v="31/07/2016"/>
    <x v="6"/>
    <s v="AP"/>
    <n v="70019"/>
    <s v="PROVISION ARRIENDO OFICINAS JU"/>
    <s v="610 Administración                "/>
    <s v="$"/>
    <n v="914958"/>
    <n v="0"/>
    <n v="914958"/>
    <n v="4538198"/>
  </r>
  <r>
    <n v="5130601"/>
    <s v="Arriendo Instalaciones"/>
    <x v="30"/>
    <s v="31/08/2016"/>
    <x v="7"/>
    <s v="AP"/>
    <n v="80009"/>
    <s v="PROVISION ARRIENDO OFICINAS AG"/>
    <s v="610 Administración                "/>
    <s v="$"/>
    <n v="917319"/>
    <n v="0"/>
    <n v="917319"/>
    <n v="5455517"/>
  </r>
  <r>
    <n v="5130601"/>
    <s v="Arriendo Instalaciones"/>
    <x v="30"/>
    <s v="30/09/2016"/>
    <x v="8"/>
    <s v="AP"/>
    <n v="90009"/>
    <s v="PROVISION ARRIENDO OFICINAS SE"/>
    <s v="610 Administración                "/>
    <s v="$"/>
    <n v="917851"/>
    <n v="0"/>
    <n v="917851"/>
    <n v="6373368"/>
  </r>
  <r>
    <n v="5130601"/>
    <s v="Arriendo Instalaciones"/>
    <x v="30"/>
    <s v="31/10/2016"/>
    <x v="9"/>
    <s v="AP"/>
    <n v="100010"/>
    <s v="PROVISION ARRIENDO OFICINAS OC"/>
    <s v="610 Administración                "/>
    <s v="$"/>
    <n v="919153"/>
    <n v="0"/>
    <n v="919153"/>
    <n v="7292521"/>
  </r>
  <r>
    <n v="5130601"/>
    <s v="Arriendo Instalaciones"/>
    <x v="30"/>
    <s v="30/11/2016"/>
    <x v="10"/>
    <s v="AP"/>
    <n v="110012"/>
    <s v="ARRIENDO Y GASTOS DE OFICINA. "/>
    <s v="610 Administración                "/>
    <s v="$"/>
    <n v="10000000"/>
    <n v="0"/>
    <n v="10000000"/>
    <n v="17292521"/>
  </r>
  <r>
    <n v="5130601"/>
    <s v="Arriendo Instalaciones"/>
    <x v="30"/>
    <s v="30/12/2016"/>
    <x v="11"/>
    <s v="AP"/>
    <n v="120007"/>
    <s v="PAGO ARRIENDOS PENDIENTES.    "/>
    <s v="610 Administración                "/>
    <s v="$"/>
    <n v="5891146"/>
    <n v="0"/>
    <n v="5891146"/>
    <n v="23183667"/>
  </r>
  <r>
    <n v="5131000"/>
    <s v="Depreciacion Activo Fijo"/>
    <x v="31"/>
    <s v="31/08/2016"/>
    <x v="7"/>
    <s v="AP"/>
    <n v="80014"/>
    <s v="REV DEPRECIACION ACTIVO FIJO A"/>
    <s v="610 Administración                "/>
    <s v="$"/>
    <n v="0"/>
    <n v="49953"/>
    <n v="-49953"/>
    <n v="-49953"/>
  </r>
  <r>
    <n v="5131000"/>
    <s v="Depreciacion Activo Fijo"/>
    <x v="31"/>
    <s v="31/08/2016"/>
    <x v="7"/>
    <s v="AP"/>
    <n v="80013"/>
    <s v="DEPRECIACION ACTIVO FIJO AGOST"/>
    <s v="610 Administración                "/>
    <s v="$"/>
    <n v="49953"/>
    <n v="0"/>
    <n v="49953"/>
    <n v="0"/>
  </r>
  <r>
    <n v="5131000"/>
    <s v="Depreciacion Activo Fijo"/>
    <x v="31"/>
    <s v="31/08/2016"/>
    <x v="7"/>
    <s v="AP"/>
    <n v="80015"/>
    <s v="DEPRECIACION ACTIVO FIJO AGOST"/>
    <s v="610 Administración                "/>
    <s v="$"/>
    <n v="83255"/>
    <n v="0"/>
    <n v="83255"/>
    <n v="83255"/>
  </r>
  <r>
    <n v="5131000"/>
    <s v="Depreciacion Activo Fijo"/>
    <x v="31"/>
    <s v="30/09/2016"/>
    <x v="8"/>
    <s v="AP"/>
    <n v="90010"/>
    <s v="REV DEPRECIACION ACTIVO FIJO S"/>
    <s v="610 Administración                "/>
    <s v="$"/>
    <n v="0"/>
    <n v="166508"/>
    <n v="-166508"/>
    <n v="-83253"/>
  </r>
  <r>
    <n v="5131000"/>
    <s v="Depreciacion Activo Fijo"/>
    <x v="31"/>
    <s v="30/09/2016"/>
    <x v="8"/>
    <s v="AP"/>
    <n v="90007"/>
    <s v="REV DEPRECIACION ACTIVO FIJO A"/>
    <s v="610 Administración                "/>
    <s v="$"/>
    <n v="0"/>
    <n v="83255"/>
    <n v="-83255"/>
    <n v="-166508"/>
  </r>
  <r>
    <n v="5131000"/>
    <s v="Depreciacion Activo Fijo"/>
    <x v="31"/>
    <s v="30/09/2016"/>
    <x v="8"/>
    <s v="AP"/>
    <n v="90008"/>
    <s v="DEPRECIACION ACTIVO FIJO SEPTI"/>
    <s v="610 Administración                "/>
    <s v="$"/>
    <n v="166508"/>
    <n v="0"/>
    <n v="166508"/>
    <n v="0"/>
  </r>
  <r>
    <n v="5131000"/>
    <s v="Depreciacion Activo Fijo"/>
    <x v="31"/>
    <s v="31/10/2016"/>
    <x v="9"/>
    <s v="AP"/>
    <n v="100011"/>
    <s v="DEPRECIACION ACTIVO FIJO OCTUB"/>
    <s v="610 Administración                "/>
    <s v="$"/>
    <n v="249763"/>
    <n v="0"/>
    <n v="249763"/>
    <n v="249763"/>
  </r>
  <r>
    <n v="5131000"/>
    <s v="Depreciacion Activo Fijo"/>
    <x v="31"/>
    <s v="30/11/2016"/>
    <x v="10"/>
    <s v="AP"/>
    <n v="110014"/>
    <s v="REV DEPRECIACION ACTIVO FIJO O"/>
    <s v="610 Administración                "/>
    <s v="$"/>
    <n v="0"/>
    <n v="249763"/>
    <n v="-249763"/>
    <n v="0"/>
  </r>
  <r>
    <n v="5131000"/>
    <s v="Depreciacion Activo Fijo"/>
    <x v="31"/>
    <s v="30/11/2016"/>
    <x v="10"/>
    <s v="AP"/>
    <n v="110015"/>
    <s v="DEPRECIACION ACTIVO FIJO NOVIE"/>
    <s v="610 Administración                "/>
    <s v="$"/>
    <n v="333019"/>
    <n v="0"/>
    <n v="333019"/>
    <n v="333019"/>
  </r>
  <r>
    <n v="5131000"/>
    <s v="Depreciacion Activo Fijo"/>
    <x v="31"/>
    <s v="31/12/2016"/>
    <x v="11"/>
    <s v="AP"/>
    <n v="120014"/>
    <s v="DEPRECIACION ACTIVO FIJO DICIE"/>
    <s v="610 Administración                "/>
    <s v="$"/>
    <n v="416274"/>
    <n v="0"/>
    <n v="416274"/>
    <n v="749293"/>
  </r>
  <r>
    <n v="5131000"/>
    <s v="Depreciacion Activo Fijo"/>
    <x v="31"/>
    <s v="31/12/2016"/>
    <x v="11"/>
    <s v="AP"/>
    <n v="120016"/>
    <s v="REV DEPRECIACION ACTIVO FIJO D"/>
    <s v="610 Administración                "/>
    <s v="$"/>
    <n v="0"/>
    <n v="416274"/>
    <n v="-416274"/>
    <n v="333019"/>
  </r>
  <r>
    <n v="5131000"/>
    <s v="Depreciacion Activo Fijo"/>
    <x v="31"/>
    <s v="31/12/2016"/>
    <x v="11"/>
    <s v="AP"/>
    <n v="120017"/>
    <s v="DEPRECIACION ACTIVO FIJO DICIE"/>
    <s v="610 Administración                "/>
    <s v="$"/>
    <n v="583272"/>
    <n v="0"/>
    <n v="583272"/>
    <n v="916291"/>
  </r>
  <r>
    <n v="5131000"/>
    <s v="Depreciacion Activo Fijo"/>
    <x v="31"/>
    <s v="31/12/2016"/>
    <x v="11"/>
    <s v="AP"/>
    <n v="120013"/>
    <s v="REV DEPRECIACION ACTIVO FIJO N"/>
    <s v="610 Administración                "/>
    <s v="$"/>
    <n v="0"/>
    <n v="333019"/>
    <n v="-333019"/>
    <n v="583272"/>
  </r>
  <r>
    <n v="5135003"/>
    <s v="Observatorio Fiscal"/>
    <x v="32"/>
    <s v="26/01/2016"/>
    <x v="1"/>
    <s v="AP"/>
    <n v="10003"/>
    <s v="F.905 FUENTES &amp; ASOCIADOS LIMI"/>
    <s v="610 Administración                "/>
    <s v="$"/>
    <n v="4382574"/>
    <n v="0"/>
    <n v="4382574"/>
    <n v="4382574"/>
  </r>
  <r>
    <n v="5135003"/>
    <s v="Observatorio Fiscal"/>
    <x v="32"/>
    <s v="10/03/2016"/>
    <x v="2"/>
    <s v="AP"/>
    <n v="30019"/>
    <s v="REV BH.50 JORGE ELIAS BRITO HA"/>
    <s v="610 Administración                "/>
    <s v="$"/>
    <n v="0"/>
    <n v="375000"/>
    <n v="-375000"/>
    <n v="4007574"/>
  </r>
  <r>
    <n v="5135003"/>
    <s v="Observatorio Fiscal"/>
    <x v="32"/>
    <s v="10/03/2016"/>
    <x v="2"/>
    <s v="AP"/>
    <n v="30018"/>
    <s v="REV BH 46 ALEJANDRO CARLOS  SI"/>
    <s v="710 Financiero y Otros            "/>
    <s v="$"/>
    <n v="0"/>
    <n v="375000"/>
    <n v="-375000"/>
    <n v="3632574"/>
  </r>
  <r>
    <n v="5135003"/>
    <s v="Observatorio Fiscal"/>
    <x v="32"/>
    <s v="10/03/2016"/>
    <x v="2"/>
    <s v="AP"/>
    <n v="30017"/>
    <s v="BH.50 JORGE ELIAS BRITO HASBUN"/>
    <s v="610 Administración                "/>
    <s v="$"/>
    <n v="375000"/>
    <n v="0"/>
    <n v="375000"/>
    <n v="4007574"/>
  </r>
  <r>
    <n v="5135003"/>
    <s v="Observatorio Fiscal"/>
    <x v="32"/>
    <s v="10/03/2016"/>
    <x v="2"/>
    <s v="AP"/>
    <n v="30016"/>
    <s v="BH 46 ALEJANDRO CARLOS  SIERRA"/>
    <s v="710 Financiero y Otros            "/>
    <s v="$"/>
    <n v="375000"/>
    <n v="0"/>
    <n v="375000"/>
    <n v="4382574"/>
  </r>
  <r>
    <n v="5135003"/>
    <s v="Observatorio Fiscal"/>
    <x v="32"/>
    <s v="21/03/2016"/>
    <x v="2"/>
    <s v="AP"/>
    <n v="30003"/>
    <s v="BH.55 LUIS MIGUEL JESUS LEON V"/>
    <s v="710 Financiero y Otros            "/>
    <s v="$"/>
    <n v="660000"/>
    <n v="0"/>
    <n v="660000"/>
    <n v="5042574"/>
  </r>
  <r>
    <n v="5135003"/>
    <s v="Observatorio Fiscal"/>
    <x v="32"/>
    <s v="31/03/2016"/>
    <x v="2"/>
    <s v="AP"/>
    <n v="30020"/>
    <s v="BH 52 JORGE ELIAS BRITO HASBUN"/>
    <s v="710 Financiero y Otros            "/>
    <s v="$"/>
    <n v="0"/>
    <n v="375000"/>
    <n v="-375000"/>
    <n v="4667574"/>
  </r>
  <r>
    <n v="5135003"/>
    <s v="Observatorio Fiscal"/>
    <x v="32"/>
    <s v="31/03/2016"/>
    <x v="2"/>
    <s v="AP"/>
    <n v="30010"/>
    <s v="BH 52 JORGE ELIAS BRITO HASBUN"/>
    <s v="710 Financiero y Otros            "/>
    <s v="$"/>
    <n v="375000"/>
    <n v="0"/>
    <n v="375000"/>
    <n v="5042574"/>
  </r>
  <r>
    <n v="5135003"/>
    <s v="Observatorio Fiscal"/>
    <x v="32"/>
    <s v="11/04/2016"/>
    <x v="3"/>
    <s v="AP"/>
    <n v="40001"/>
    <s v="BH 58 LUIS LEON VALENZUELA    "/>
    <s v="710 Financiero y Otros            "/>
    <s v="$"/>
    <n v="500000"/>
    <n v="0"/>
    <n v="500000"/>
    <n v="5542574"/>
  </r>
  <r>
    <n v="5135003"/>
    <s v="Observatorio Fiscal"/>
    <x v="32"/>
    <s v="02/06/2016"/>
    <x v="5"/>
    <s v="AP"/>
    <n v="60021"/>
    <s v="F 605 COMERCIAL BRACHILENOS LT"/>
    <s v="610 Administración                "/>
    <s v="$"/>
    <n v="92820"/>
    <n v="0"/>
    <n v="92820"/>
    <n v="5635394"/>
  </r>
  <r>
    <n v="5135003"/>
    <s v="Observatorio Fiscal"/>
    <x v="32"/>
    <s v="31/07/2016"/>
    <x v="6"/>
    <s v="AP"/>
    <n v="70005"/>
    <s v="BH 63 LUIS MIGUEL JESUS LEON V"/>
    <s v="710 Financiero y Otros            "/>
    <s v="$"/>
    <n v="660000"/>
    <n v="0"/>
    <n v="660000"/>
    <n v="6295394"/>
  </r>
  <r>
    <n v="5135003"/>
    <s v="Observatorio Fiscal"/>
    <x v="32"/>
    <s v="31/08/2016"/>
    <x v="7"/>
    <s v="AP"/>
    <n v="80003"/>
    <s v="BH 65/ LUIS LEON VALENZUELA PA"/>
    <s v="710 Financiero y Otros            "/>
    <s v="$"/>
    <n v="660000"/>
    <n v="0"/>
    <n v="660000"/>
    <n v="6955394"/>
  </r>
  <r>
    <n v="5135004"/>
    <s v="Marco regulatorio para la solidaridad"/>
    <x v="33"/>
    <s v="02/06/2016"/>
    <x v="5"/>
    <s v="AP"/>
    <n v="60021"/>
    <s v="F 605 COMERCIAL BRACHILENOS LT"/>
    <s v="610 Administración                "/>
    <s v="$"/>
    <n v="0"/>
    <n v="78000"/>
    <n v="-78000"/>
    <n v="-78000"/>
  </r>
  <r>
    <n v="5135004"/>
    <s v="Marco regulatorio para la solidaridad"/>
    <x v="33"/>
    <s v="30/06/2016"/>
    <x v="5"/>
    <s v="AP"/>
    <n v="60004"/>
    <s v="F 605 COMERCIAL BRACHILENOS LT"/>
    <s v="610 Administración                "/>
    <s v="$"/>
    <n v="78000"/>
    <n v="0"/>
    <n v="78000"/>
    <n v="0"/>
  </r>
  <r>
    <n v="5135004"/>
    <s v="Marco regulatorio para la solidaridad"/>
    <x v="33"/>
    <s v="30/11/2016"/>
    <x v="10"/>
    <s v="AP"/>
    <n v="110016"/>
    <s v="RECLAS CUENTAS F/676 COMERCIAL"/>
    <s v="610 Administración                "/>
    <s v="$"/>
    <n v="0"/>
    <n v="96926"/>
    <n v="-96926"/>
    <n v="-96926"/>
  </r>
  <r>
    <n v="5135004"/>
    <s v="Marco regulatorio para la solidaridad"/>
    <x v="33"/>
    <s v="30/11/2016"/>
    <x v="10"/>
    <s v="AP"/>
    <n v="110002"/>
    <s v="F/676 COMERCIAL BRACHILENOS LT"/>
    <s v="610 Administración                "/>
    <s v="$"/>
    <n v="96926"/>
    <n v="0"/>
    <n v="96926"/>
    <n v="0"/>
  </r>
  <r>
    <n v="5150201"/>
    <s v="Corrección Monetaria Activos"/>
    <x v="34"/>
    <s v="31/08/2016"/>
    <x v="7"/>
    <s v="AP"/>
    <n v="80011"/>
    <s v="DEPRECIACION ACTIVO FIJO AGOST"/>
    <s v="610 Administración                "/>
    <s v="$"/>
    <n v="49953"/>
    <n v="0"/>
    <n v="49953"/>
    <n v="49953"/>
  </r>
  <r>
    <n v="5150201"/>
    <s v="Corrección Monetaria Activos"/>
    <x v="34"/>
    <s v="31/08/2016"/>
    <x v="7"/>
    <s v="AP"/>
    <n v="80012"/>
    <s v="REV DEPRECIACION ACTIVO FIJO A"/>
    <s v="610 Administración                "/>
    <s v="$"/>
    <n v="0"/>
    <n v="49953"/>
    <n v="-49953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2A00-000000000000}" name="Tabla dinámica2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A3:N40" firstHeaderRow="1" firstDataRow="2" firstDataCol="1"/>
  <pivotFields count="14">
    <pivotField showAll="0"/>
    <pivotField showAll="0"/>
    <pivotField axis="axisRow" showAll="0">
      <items count="36">
        <item x="0"/>
        <item x="1"/>
        <item x="6"/>
        <item x="8"/>
        <item x="11"/>
        <item x="14"/>
        <item x="19"/>
        <item x="20"/>
        <item x="22"/>
        <item x="2"/>
        <item x="3"/>
        <item x="4"/>
        <item x="5"/>
        <item x="7"/>
        <item x="9"/>
        <item x="10"/>
        <item x="12"/>
        <item x="13"/>
        <item x="15"/>
        <item x="16"/>
        <item x="17"/>
        <item x="18"/>
        <item x="21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t="default"/>
      </items>
    </pivotField>
    <pivotField showAll="0"/>
    <pivotField axis="axisCol" showAll="0" sortType="ascending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showAll="0" defaultSubtotal="0"/>
    <pivotField numFmtId="166" showAll="0"/>
    <pivotField showAll="0"/>
    <pivotField showAll="0" defaultSubtotal="0"/>
    <pivotField showAll="0" defaultSubtotal="0"/>
    <pivotField numFmtId="165" showAll="0"/>
    <pivotField numFmtId="165" showAll="0"/>
    <pivotField dataField="1" numFmtId="165" showAll="0"/>
    <pivotField numFmtId="165" showAll="0"/>
  </pivotFields>
  <rowFields count="1">
    <field x="2"/>
  </rowFields>
  <rowItems count="3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 t="grand">
      <x/>
    </i>
  </rowItems>
  <colFields count="1">
    <field x="4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dataFields count="1">
    <dataField name="Suma de Monto" fld="12" baseField="0" baseItem="0" numFmtId="165"/>
  </dataFields>
  <formats count="13">
    <format dxfId="12">
      <pivotArea outline="0" collapsedLevelsAreSubtotals="1" fieldPosition="0"/>
    </format>
    <format dxfId="11">
      <pivotArea outline="0" collapsedLevelsAreSubtotals="1" fieldPosition="0"/>
    </format>
    <format dxfId="10">
      <pivotArea outline="0" collapsedLevelsAreSubtotals="1" fieldPosition="0"/>
    </format>
    <format dxfId="9">
      <pivotArea outline="0" collapsedLevelsAreSubtotals="1" fieldPosition="0"/>
    </format>
    <format dxfId="8">
      <pivotArea outline="0" collapsedLevelsAreSubtotals="1" fieldPosition="0"/>
    </format>
    <format dxfId="7">
      <pivotArea outline="0" collapsedLevelsAreSubtotals="1" fieldPosition="0"/>
    </format>
    <format dxfId="6">
      <pivotArea outline="0" collapsedLevelsAreSubtotals="1" fieldPosition="0"/>
    </format>
    <format dxfId="5">
      <pivotArea outline="0" collapsedLevelsAreSubtotals="1" fieldPosition="0"/>
    </format>
    <format dxfId="4">
      <pivotArea field="2" type="button" dataOnly="0" labelOnly="1" outline="0" axis="axisRow" fieldPosition="0"/>
    </format>
    <format dxfId="3">
      <pivotArea dataOnly="0" labelOnly="1" fieldPosition="0">
        <references count="1">
          <reference field="4" count="0"/>
        </references>
      </pivotArea>
    </format>
    <format dxfId="2">
      <pivotArea dataOnly="0" labelOnly="1" grandCol="1" outline="0" fieldPosition="0"/>
    </format>
    <format dxfId="1">
      <pivotArea collapsedLevelsAreSubtotals="1" fieldPosition="0">
        <references count="1">
          <reference field="2" count="1">
            <x v="8"/>
          </reference>
        </references>
      </pivotArea>
    </format>
    <format dxfId="0">
      <pivotArea grandRow="1"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5.bin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92D050"/>
  </sheetPr>
  <dimension ref="A2:N32"/>
  <sheetViews>
    <sheetView showGridLines="0" tabSelected="1" view="pageBreakPreview" topLeftCell="A13" zoomScale="90" zoomScaleNormal="100" zoomScaleSheetLayoutView="90" workbookViewId="0">
      <selection activeCell="E40" sqref="E40"/>
    </sheetView>
  </sheetViews>
  <sheetFormatPr baseColWidth="10" defaultColWidth="11.42578125" defaultRowHeight="12.75" x14ac:dyDescent="0.2"/>
  <cols>
    <col min="1" max="1" width="11.42578125" style="79" customWidth="1"/>
    <col min="2" max="2" width="5.7109375" style="79" customWidth="1"/>
    <col min="3" max="4" width="11.42578125" style="79"/>
    <col min="5" max="5" width="42" style="79" customWidth="1"/>
    <col min="6" max="9" width="11.42578125" style="79"/>
    <col min="10" max="10" width="9.28515625" style="79" customWidth="1"/>
    <col min="11" max="18" width="11.42578125" style="79"/>
    <col min="19" max="19" width="10" style="79" customWidth="1"/>
    <col min="20" max="20" width="9.85546875" style="79" customWidth="1"/>
    <col min="21" max="21" width="11.5703125" style="79" customWidth="1"/>
    <col min="22" max="16384" width="11.42578125" style="79"/>
  </cols>
  <sheetData>
    <row r="2" spans="2:14" x14ac:dyDescent="0.2"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</row>
    <row r="3" spans="2:14" x14ac:dyDescent="0.2"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</row>
    <row r="4" spans="2:14" x14ac:dyDescent="0.2"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</row>
    <row r="5" spans="2:14" x14ac:dyDescent="0.2"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</row>
    <row r="6" spans="2:14" x14ac:dyDescent="0.2"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</row>
    <row r="7" spans="2:14" x14ac:dyDescent="0.2"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</row>
    <row r="8" spans="2:14" x14ac:dyDescent="0.2"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</row>
    <row r="9" spans="2:14" x14ac:dyDescent="0.2"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</row>
    <row r="10" spans="2:14" x14ac:dyDescent="0.2"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</row>
    <row r="11" spans="2:14" x14ac:dyDescent="0.2"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</row>
    <row r="12" spans="2:14" x14ac:dyDescent="0.2"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</row>
    <row r="13" spans="2:14" x14ac:dyDescent="0.2"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</row>
    <row r="14" spans="2:14" x14ac:dyDescent="0.2"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</row>
    <row r="15" spans="2:14" x14ac:dyDescent="0.2"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</row>
    <row r="16" spans="2:14" x14ac:dyDescent="0.2"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</row>
    <row r="17" spans="1:14" ht="21.75" customHeight="1" x14ac:dyDescent="0.3">
      <c r="A17" s="156" t="s">
        <v>599</v>
      </c>
      <c r="B17" s="156"/>
      <c r="C17" s="156"/>
      <c r="D17" s="156"/>
      <c r="E17" s="156"/>
      <c r="F17" s="80"/>
      <c r="G17" s="80"/>
      <c r="H17" s="80"/>
      <c r="I17" s="80"/>
      <c r="J17" s="80"/>
      <c r="K17" s="80"/>
      <c r="L17" s="80"/>
      <c r="M17" s="80"/>
      <c r="N17" s="80"/>
    </row>
    <row r="18" spans="1:14" ht="28.5" customHeight="1" x14ac:dyDescent="0.2">
      <c r="A18" s="156"/>
      <c r="B18" s="156"/>
      <c r="C18" s="156"/>
      <c r="D18" s="156"/>
      <c r="E18" s="156"/>
      <c r="F18" s="78"/>
      <c r="G18" s="78"/>
      <c r="H18" s="78"/>
      <c r="I18" s="78"/>
      <c r="J18" s="78"/>
      <c r="K18" s="78"/>
      <c r="L18" s="78"/>
      <c r="M18" s="78"/>
      <c r="N18" s="78"/>
    </row>
    <row r="19" spans="1:14" x14ac:dyDescent="0.2"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</row>
    <row r="20" spans="1:14" x14ac:dyDescent="0.2"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</row>
    <row r="21" spans="1:14" x14ac:dyDescent="0.2"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</row>
    <row r="22" spans="1:14" x14ac:dyDescent="0.2"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</row>
    <row r="23" spans="1:14" x14ac:dyDescent="0.2"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</row>
    <row r="24" spans="1:14" x14ac:dyDescent="0.2"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</row>
    <row r="25" spans="1:14" x14ac:dyDescent="0.2"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</row>
    <row r="26" spans="1:14" x14ac:dyDescent="0.2"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</row>
    <row r="27" spans="1:14" x14ac:dyDescent="0.2"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</row>
    <row r="28" spans="1:14" x14ac:dyDescent="0.2">
      <c r="A28" s="153" t="s">
        <v>68</v>
      </c>
      <c r="B28" s="153"/>
      <c r="C28" s="153"/>
      <c r="D28" s="153"/>
      <c r="E28" s="153"/>
      <c r="F28" s="81"/>
      <c r="G28" s="81"/>
      <c r="H28" s="81"/>
      <c r="I28" s="81"/>
      <c r="J28" s="81"/>
      <c r="K28" s="81"/>
      <c r="L28" s="81"/>
      <c r="M28" s="81"/>
      <c r="N28" s="81"/>
    </row>
    <row r="29" spans="1:14" x14ac:dyDescent="0.2"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</row>
    <row r="30" spans="1:14" x14ac:dyDescent="0.2">
      <c r="A30" s="154" t="s">
        <v>659</v>
      </c>
      <c r="B30" s="155"/>
      <c r="C30" s="155"/>
      <c r="D30" s="155"/>
      <c r="E30" s="155"/>
      <c r="F30" s="81"/>
      <c r="G30" s="81"/>
      <c r="H30" s="81"/>
      <c r="I30" s="81"/>
      <c r="J30" s="81"/>
      <c r="K30" s="81"/>
      <c r="L30" s="81"/>
      <c r="M30" s="81"/>
      <c r="N30" s="81"/>
    </row>
    <row r="31" spans="1:14" x14ac:dyDescent="0.2"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</row>
    <row r="32" spans="1:14" x14ac:dyDescent="0.2"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</row>
  </sheetData>
  <mergeCells count="3">
    <mergeCell ref="A28:E28"/>
    <mergeCell ref="A30:E30"/>
    <mergeCell ref="A17:E18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0"/>
  <dimension ref="B1:D23"/>
  <sheetViews>
    <sheetView showGridLines="0" view="pageBreakPreview" zoomScale="90" zoomScaleNormal="100" zoomScaleSheetLayoutView="90" workbookViewId="0">
      <selection activeCell="C2" sqref="C2"/>
    </sheetView>
  </sheetViews>
  <sheetFormatPr baseColWidth="10" defaultRowHeight="15" x14ac:dyDescent="0.25"/>
  <cols>
    <col min="1" max="1" width="2" customWidth="1"/>
    <col min="3" max="3" width="87.7109375" customWidth="1"/>
    <col min="4" max="4" width="13.85546875" bestFit="1" customWidth="1"/>
    <col min="7" max="7" width="11.42578125" customWidth="1"/>
  </cols>
  <sheetData>
    <row r="1" spans="2:4" ht="12.75" customHeight="1" x14ac:dyDescent="0.25">
      <c r="B1" s="8" t="s">
        <v>18</v>
      </c>
      <c r="C1" s="9" t="s">
        <v>599</v>
      </c>
    </row>
    <row r="2" spans="2:4" ht="12.75" customHeight="1" x14ac:dyDescent="0.25">
      <c r="B2" s="8" t="s">
        <v>19</v>
      </c>
      <c r="C2" s="10" t="s">
        <v>20</v>
      </c>
    </row>
    <row r="3" spans="2:4" ht="12.75" customHeight="1" x14ac:dyDescent="0.25">
      <c r="B3" s="8" t="s">
        <v>21</v>
      </c>
      <c r="C3" s="9" t="s">
        <v>495</v>
      </c>
    </row>
    <row r="4" spans="2:4" ht="12.75" customHeight="1" x14ac:dyDescent="0.25">
      <c r="B4" s="8" t="s">
        <v>22</v>
      </c>
      <c r="C4" s="9" t="s">
        <v>66</v>
      </c>
    </row>
    <row r="5" spans="2:4" ht="12.75" customHeight="1" x14ac:dyDescent="0.25">
      <c r="B5" s="8" t="s">
        <v>23</v>
      </c>
      <c r="C5" s="9" t="s">
        <v>67</v>
      </c>
    </row>
    <row r="8" spans="2:4" x14ac:dyDescent="0.25">
      <c r="B8" s="164"/>
      <c r="C8" s="164"/>
      <c r="D8" s="164"/>
    </row>
    <row r="10" spans="2:4" x14ac:dyDescent="0.25">
      <c r="B10" t="s">
        <v>24</v>
      </c>
      <c r="C10" s="3">
        <v>1104403</v>
      </c>
    </row>
    <row r="11" spans="2:4" x14ac:dyDescent="0.25">
      <c r="B11" t="s">
        <v>46</v>
      </c>
      <c r="C11" s="3" t="s">
        <v>129</v>
      </c>
    </row>
    <row r="13" spans="2:4" x14ac:dyDescent="0.25">
      <c r="D13" s="21" t="s">
        <v>49</v>
      </c>
    </row>
    <row r="14" spans="2:4" s="20" customFormat="1" x14ac:dyDescent="0.25">
      <c r="B14" s="20" t="s">
        <v>0</v>
      </c>
      <c r="C14" s="20" t="s">
        <v>64</v>
      </c>
      <c r="D14" s="22" t="s">
        <v>1</v>
      </c>
    </row>
    <row r="15" spans="2:4" x14ac:dyDescent="0.25">
      <c r="B15" s="30"/>
      <c r="D15" s="12"/>
    </row>
    <row r="16" spans="2:4" x14ac:dyDescent="0.25">
      <c r="B16" s="30"/>
      <c r="D16" s="69"/>
    </row>
    <row r="17" spans="2:4" x14ac:dyDescent="0.25">
      <c r="D17" s="69"/>
    </row>
    <row r="18" spans="2:4" x14ac:dyDescent="0.25">
      <c r="B18" s="20" t="str">
        <f>+'Fondos por rendir'!B20</f>
        <v>Saldo al 31 de diciembre de 2021</v>
      </c>
      <c r="D18" s="71">
        <f>SUM(D15:D17)</f>
        <v>0</v>
      </c>
    </row>
    <row r="19" spans="2:4" x14ac:dyDescent="0.25">
      <c r="D19" s="12"/>
    </row>
    <row r="20" spans="2:4" x14ac:dyDescent="0.25">
      <c r="D20" s="12"/>
    </row>
    <row r="21" spans="2:4" x14ac:dyDescent="0.25">
      <c r="D21" s="12"/>
    </row>
    <row r="22" spans="2:4" x14ac:dyDescent="0.25">
      <c r="C22" t="s">
        <v>485</v>
      </c>
      <c r="D22" s="12">
        <f>VLOOKUP(C10,Balance!$A$12:$L$48,12,0)</f>
        <v>0</v>
      </c>
    </row>
    <row r="23" spans="2:4" x14ac:dyDescent="0.25">
      <c r="C23" t="s">
        <v>481</v>
      </c>
      <c r="D23" s="12">
        <f>VLOOKUP(C10,Balance!$A$12:$L$55,12,0)</f>
        <v>0</v>
      </c>
    </row>
  </sheetData>
  <mergeCells count="1">
    <mergeCell ref="B8:D8"/>
  </mergeCells>
  <pageMargins left="0.7" right="0.7" top="0.75" bottom="0.75" header="0.3" footer="0.3"/>
  <pageSetup scale="78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702EAB-E8BC-4D1D-B19F-4BA87FD8BD42}">
  <sheetPr codeName="Hoja11"/>
  <dimension ref="B1:D24"/>
  <sheetViews>
    <sheetView showGridLines="0" view="pageBreakPreview" zoomScale="90" zoomScaleNormal="100" zoomScaleSheetLayoutView="90" workbookViewId="0">
      <selection activeCell="C2" sqref="C2"/>
    </sheetView>
  </sheetViews>
  <sheetFormatPr baseColWidth="10" defaultRowHeight="15" x14ac:dyDescent="0.25"/>
  <cols>
    <col min="1" max="1" width="2" customWidth="1"/>
    <col min="3" max="3" width="87.7109375" customWidth="1"/>
    <col min="4" max="4" width="13.85546875" bestFit="1" customWidth="1"/>
    <col min="7" max="7" width="11.42578125" customWidth="1"/>
  </cols>
  <sheetData>
    <row r="1" spans="2:4" ht="12.75" customHeight="1" x14ac:dyDescent="0.25">
      <c r="B1" s="8" t="s">
        <v>18</v>
      </c>
      <c r="C1" s="9" t="s">
        <v>599</v>
      </c>
    </row>
    <row r="2" spans="2:4" ht="12.75" customHeight="1" x14ac:dyDescent="0.25">
      <c r="B2" s="8" t="s">
        <v>19</v>
      </c>
      <c r="C2" s="10" t="s">
        <v>20</v>
      </c>
    </row>
    <row r="3" spans="2:4" ht="12.75" customHeight="1" x14ac:dyDescent="0.25">
      <c r="B3" s="8" t="s">
        <v>21</v>
      </c>
      <c r="C3" s="9" t="s">
        <v>495</v>
      </c>
    </row>
    <row r="4" spans="2:4" ht="12.75" customHeight="1" x14ac:dyDescent="0.25">
      <c r="B4" s="8" t="s">
        <v>22</v>
      </c>
      <c r="C4" s="9" t="s">
        <v>66</v>
      </c>
    </row>
    <row r="5" spans="2:4" ht="12.75" customHeight="1" x14ac:dyDescent="0.25">
      <c r="B5" s="8" t="s">
        <v>23</v>
      </c>
      <c r="C5" s="9" t="s">
        <v>67</v>
      </c>
    </row>
    <row r="8" spans="2:4" x14ac:dyDescent="0.25">
      <c r="B8" s="164"/>
      <c r="C8" s="164"/>
      <c r="D8" s="164"/>
    </row>
    <row r="10" spans="2:4" x14ac:dyDescent="0.25">
      <c r="B10" t="s">
        <v>24</v>
      </c>
      <c r="C10" s="3">
        <v>1104502</v>
      </c>
    </row>
    <row r="11" spans="2:4" x14ac:dyDescent="0.25">
      <c r="B11" t="s">
        <v>46</v>
      </c>
      <c r="C11" s="3" t="s">
        <v>580</v>
      </c>
    </row>
    <row r="13" spans="2:4" x14ac:dyDescent="0.25">
      <c r="D13" s="21" t="s">
        <v>49</v>
      </c>
    </row>
    <row r="14" spans="2:4" s="20" customFormat="1" x14ac:dyDescent="0.25">
      <c r="B14" s="20" t="s">
        <v>0</v>
      </c>
      <c r="C14" s="20" t="s">
        <v>64</v>
      </c>
      <c r="D14" s="22" t="s">
        <v>1</v>
      </c>
    </row>
    <row r="15" spans="2:4" x14ac:dyDescent="0.25">
      <c r="B15" s="30"/>
      <c r="D15" s="12"/>
    </row>
    <row r="16" spans="2:4" x14ac:dyDescent="0.25">
      <c r="B16" s="30"/>
      <c r="D16" s="12"/>
    </row>
    <row r="17" spans="2:4" x14ac:dyDescent="0.25">
      <c r="B17" s="30"/>
      <c r="D17" s="69"/>
    </row>
    <row r="18" spans="2:4" x14ac:dyDescent="0.25">
      <c r="D18" s="69"/>
    </row>
    <row r="19" spans="2:4" x14ac:dyDescent="0.25">
      <c r="B19" s="20" t="str">
        <f>+'Fondos por rendir'!B20</f>
        <v>Saldo al 31 de diciembre de 2021</v>
      </c>
      <c r="D19" s="71">
        <f>SUM(D15:D18)</f>
        <v>0</v>
      </c>
    </row>
    <row r="20" spans="2:4" x14ac:dyDescent="0.25">
      <c r="D20" s="12"/>
    </row>
    <row r="21" spans="2:4" x14ac:dyDescent="0.25">
      <c r="D21" s="12"/>
    </row>
    <row r="22" spans="2:4" x14ac:dyDescent="0.25">
      <c r="D22" s="12"/>
    </row>
    <row r="23" spans="2:4" x14ac:dyDescent="0.25">
      <c r="C23" t="s">
        <v>485</v>
      </c>
      <c r="D23" s="12">
        <f>VLOOKUP(C10,Balance!$A$12:$L$48,12,0)</f>
        <v>0</v>
      </c>
    </row>
    <row r="24" spans="2:4" x14ac:dyDescent="0.25">
      <c r="C24" t="s">
        <v>481</v>
      </c>
      <c r="D24" s="12">
        <f>+D19-D23</f>
        <v>0</v>
      </c>
    </row>
  </sheetData>
  <mergeCells count="1">
    <mergeCell ref="B8:D8"/>
  </mergeCells>
  <pageMargins left="0.7" right="0.7" top="0.75" bottom="0.75" header="0.3" footer="0.3"/>
  <pageSetup scale="78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2"/>
  <dimension ref="B1:G26"/>
  <sheetViews>
    <sheetView showGridLines="0" view="pageBreakPreview" topLeftCell="A11" zoomScaleNormal="100" zoomScaleSheetLayoutView="100" workbookViewId="0">
      <selection activeCell="G25" sqref="G25"/>
    </sheetView>
  </sheetViews>
  <sheetFormatPr baseColWidth="10" defaultRowHeight="15" x14ac:dyDescent="0.25"/>
  <cols>
    <col min="1" max="1" width="2" customWidth="1"/>
    <col min="3" max="3" width="43.42578125" customWidth="1"/>
    <col min="4" max="4" width="13.85546875" bestFit="1" customWidth="1"/>
    <col min="5" max="5" width="12.85546875" bestFit="1" customWidth="1"/>
    <col min="7" max="7" width="17.85546875" bestFit="1" customWidth="1"/>
  </cols>
  <sheetData>
    <row r="1" spans="2:7" ht="12.75" customHeight="1" x14ac:dyDescent="0.25">
      <c r="B1" s="8" t="s">
        <v>18</v>
      </c>
      <c r="C1" s="9" t="s">
        <v>599</v>
      </c>
    </row>
    <row r="2" spans="2:7" ht="12.75" customHeight="1" x14ac:dyDescent="0.25">
      <c r="B2" s="8" t="s">
        <v>19</v>
      </c>
      <c r="C2" s="10" t="s">
        <v>20</v>
      </c>
    </row>
    <row r="3" spans="2:7" ht="12.75" customHeight="1" x14ac:dyDescent="0.25">
      <c r="B3" s="8" t="s">
        <v>21</v>
      </c>
      <c r="C3" s="9" t="s">
        <v>495</v>
      </c>
    </row>
    <row r="4" spans="2:7" ht="12.75" customHeight="1" x14ac:dyDescent="0.25">
      <c r="B4" s="8" t="s">
        <v>22</v>
      </c>
      <c r="C4" s="9" t="s">
        <v>66</v>
      </c>
    </row>
    <row r="5" spans="2:7" ht="12.75" customHeight="1" x14ac:dyDescent="0.25">
      <c r="B5" s="8" t="s">
        <v>23</v>
      </c>
      <c r="C5" s="9" t="s">
        <v>67</v>
      </c>
    </row>
    <row r="8" spans="2:7" x14ac:dyDescent="0.25">
      <c r="B8" s="164"/>
      <c r="C8" s="164"/>
      <c r="D8" s="164"/>
    </row>
    <row r="10" spans="2:7" x14ac:dyDescent="0.25">
      <c r="B10" t="s">
        <v>24</v>
      </c>
      <c r="C10" s="3">
        <v>1107103</v>
      </c>
    </row>
    <row r="11" spans="2:7" x14ac:dyDescent="0.25">
      <c r="B11" t="s">
        <v>46</v>
      </c>
      <c r="C11" s="3" t="s">
        <v>270</v>
      </c>
    </row>
    <row r="13" spans="2:7" x14ac:dyDescent="0.25">
      <c r="D13" s="21" t="s">
        <v>49</v>
      </c>
    </row>
    <row r="14" spans="2:7" s="20" customFormat="1" x14ac:dyDescent="0.25">
      <c r="B14" s="101" t="s">
        <v>0</v>
      </c>
      <c r="C14" s="102" t="s">
        <v>64</v>
      </c>
      <c r="D14" s="101" t="s">
        <v>1</v>
      </c>
      <c r="E14" s="101" t="s">
        <v>271</v>
      </c>
      <c r="F14" s="101" t="s">
        <v>272</v>
      </c>
      <c r="G14" s="101" t="s">
        <v>273</v>
      </c>
    </row>
    <row r="15" spans="2:7" x14ac:dyDescent="0.25">
      <c r="B15" s="103">
        <v>44347</v>
      </c>
      <c r="C15" s="122" t="s">
        <v>556</v>
      </c>
      <c r="D15" s="107">
        <v>147819</v>
      </c>
      <c r="E15" s="105">
        <v>4.2999999999999997E-2</v>
      </c>
      <c r="F15" s="104">
        <f>+ROUND(D15*E15,)</f>
        <v>6356</v>
      </c>
      <c r="G15" s="106">
        <f>+D15+F15</f>
        <v>154175</v>
      </c>
    </row>
    <row r="16" spans="2:7" x14ac:dyDescent="0.25">
      <c r="B16" s="103">
        <v>44439</v>
      </c>
      <c r="C16" s="122" t="s">
        <v>602</v>
      </c>
      <c r="D16" s="107">
        <v>293983</v>
      </c>
      <c r="E16" s="105">
        <v>3.1E-2</v>
      </c>
      <c r="F16" s="104">
        <f>+ROUND(D16*E16,)</f>
        <v>9113</v>
      </c>
      <c r="G16" s="106">
        <f>+D16+F16</f>
        <v>303096</v>
      </c>
    </row>
    <row r="17" spans="2:7" x14ac:dyDescent="0.25">
      <c r="B17" s="103">
        <v>44530</v>
      </c>
      <c r="C17" s="122" t="s">
        <v>646</v>
      </c>
      <c r="D17" s="107">
        <v>98670</v>
      </c>
      <c r="E17" s="105">
        <v>0</v>
      </c>
      <c r="F17" s="104">
        <f t="shared" ref="F17" si="0">+ROUND(D17*E17,)</f>
        <v>0</v>
      </c>
      <c r="G17" s="106">
        <f t="shared" ref="G17" si="1">+D17+F17</f>
        <v>98670</v>
      </c>
    </row>
    <row r="18" spans="2:7" x14ac:dyDescent="0.25">
      <c r="B18" s="103">
        <v>44561</v>
      </c>
      <c r="C18" s="122" t="s">
        <v>665</v>
      </c>
      <c r="D18" s="107">
        <v>154411</v>
      </c>
      <c r="E18" s="105">
        <v>0</v>
      </c>
      <c r="F18" s="104">
        <f t="shared" ref="F18" si="2">+ROUND(D18*E18,)</f>
        <v>0</v>
      </c>
      <c r="G18" s="106">
        <f t="shared" ref="G18" si="3">+D18+F18</f>
        <v>154411</v>
      </c>
    </row>
    <row r="19" spans="2:7" x14ac:dyDescent="0.25">
      <c r="B19" s="30"/>
      <c r="D19" s="69"/>
    </row>
    <row r="20" spans="2:7" x14ac:dyDescent="0.25">
      <c r="D20" s="69"/>
    </row>
    <row r="21" spans="2:7" x14ac:dyDescent="0.25">
      <c r="B21" s="20" t="str">
        <f>+'Fondos por rendir'!B20</f>
        <v>Saldo al 31 de diciembre de 2021</v>
      </c>
      <c r="D21" s="71">
        <f>SUM(D15:D20)</f>
        <v>694883</v>
      </c>
      <c r="F21" s="71">
        <f>SUM(F15:F20)</f>
        <v>15469</v>
      </c>
      <c r="G21" s="71">
        <f>SUM(G15:G20)</f>
        <v>710352</v>
      </c>
    </row>
    <row r="22" spans="2:7" x14ac:dyDescent="0.25">
      <c r="D22" s="12"/>
      <c r="F22" s="12"/>
      <c r="G22" s="12"/>
    </row>
    <row r="23" spans="2:7" x14ac:dyDescent="0.25">
      <c r="D23" s="12"/>
      <c r="F23" s="12"/>
      <c r="G23" s="12"/>
    </row>
    <row r="24" spans="2:7" x14ac:dyDescent="0.25">
      <c r="F24" t="s">
        <v>485</v>
      </c>
      <c r="G24" s="12">
        <f>VLOOKUP(C10,Balance!$A$12:$L$48,12,0)</f>
        <v>710352</v>
      </c>
    </row>
    <row r="25" spans="2:7" x14ac:dyDescent="0.25">
      <c r="F25" t="s">
        <v>481</v>
      </c>
      <c r="G25" s="12">
        <f>G24-G21</f>
        <v>0</v>
      </c>
    </row>
    <row r="26" spans="2:7" x14ac:dyDescent="0.25">
      <c r="D26" s="12"/>
    </row>
  </sheetData>
  <mergeCells count="1">
    <mergeCell ref="B8:D8"/>
  </mergeCells>
  <pageMargins left="0.7" right="0.7" top="0.75" bottom="0.75" header="0.3" footer="0.3"/>
  <pageSetup scale="77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578FD5-6DDF-47A8-9612-03186AF243A8}">
  <sheetPr codeName="Hoja13"/>
  <dimension ref="B1:G25"/>
  <sheetViews>
    <sheetView showGridLines="0" view="pageBreakPreview" zoomScale="90" zoomScaleNormal="100" zoomScaleSheetLayoutView="90" workbookViewId="0">
      <selection activeCell="E15" sqref="E15"/>
    </sheetView>
  </sheetViews>
  <sheetFormatPr baseColWidth="10" defaultRowHeight="15" x14ac:dyDescent="0.25"/>
  <cols>
    <col min="1" max="1" width="2" customWidth="1"/>
    <col min="3" max="3" width="60.5703125" bestFit="1" customWidth="1"/>
    <col min="4" max="4" width="13.85546875" bestFit="1" customWidth="1"/>
    <col min="5" max="5" width="12.85546875" bestFit="1" customWidth="1"/>
    <col min="6" max="6" width="8.5703125" bestFit="1" customWidth="1"/>
    <col min="7" max="7" width="17.85546875" bestFit="1" customWidth="1"/>
  </cols>
  <sheetData>
    <row r="1" spans="2:7" ht="12.75" customHeight="1" x14ac:dyDescent="0.25">
      <c r="B1" s="8" t="s">
        <v>18</v>
      </c>
      <c r="C1" s="9" t="s">
        <v>599</v>
      </c>
    </row>
    <row r="2" spans="2:7" ht="12.75" customHeight="1" x14ac:dyDescent="0.25">
      <c r="B2" s="8" t="s">
        <v>19</v>
      </c>
      <c r="C2" s="10" t="s">
        <v>20</v>
      </c>
    </row>
    <row r="3" spans="2:7" ht="12.75" customHeight="1" x14ac:dyDescent="0.25">
      <c r="B3" s="8" t="s">
        <v>21</v>
      </c>
      <c r="C3" s="9" t="s">
        <v>495</v>
      </c>
    </row>
    <row r="4" spans="2:7" ht="12.75" customHeight="1" x14ac:dyDescent="0.25">
      <c r="B4" s="8" t="s">
        <v>22</v>
      </c>
      <c r="C4" s="9" t="s">
        <v>66</v>
      </c>
    </row>
    <row r="5" spans="2:7" ht="12.75" customHeight="1" x14ac:dyDescent="0.25">
      <c r="B5" s="8" t="s">
        <v>23</v>
      </c>
      <c r="C5" s="9" t="s">
        <v>67</v>
      </c>
    </row>
    <row r="8" spans="2:7" x14ac:dyDescent="0.25">
      <c r="B8" s="164"/>
      <c r="C8" s="164"/>
      <c r="D8" s="164"/>
    </row>
    <row r="10" spans="2:7" x14ac:dyDescent="0.25">
      <c r="B10" t="s">
        <v>24</v>
      </c>
      <c r="C10" s="3">
        <v>1107107</v>
      </c>
    </row>
    <row r="11" spans="2:7" x14ac:dyDescent="0.25">
      <c r="B11" t="s">
        <v>46</v>
      </c>
      <c r="C11" s="3" t="s">
        <v>578</v>
      </c>
    </row>
    <row r="13" spans="2:7" x14ac:dyDescent="0.25">
      <c r="D13" s="21" t="s">
        <v>49</v>
      </c>
    </row>
    <row r="14" spans="2:7" s="20" customFormat="1" x14ac:dyDescent="0.25">
      <c r="B14" s="101" t="s">
        <v>0</v>
      </c>
      <c r="C14" s="102" t="s">
        <v>64</v>
      </c>
      <c r="D14" s="101" t="s">
        <v>1</v>
      </c>
      <c r="E14" s="101" t="s">
        <v>271</v>
      </c>
      <c r="F14" s="101" t="s">
        <v>272</v>
      </c>
      <c r="G14" s="101" t="s">
        <v>273</v>
      </c>
    </row>
    <row r="15" spans="2:7" x14ac:dyDescent="0.25">
      <c r="B15" s="103">
        <v>44347</v>
      </c>
      <c r="C15" s="122" t="s">
        <v>579</v>
      </c>
      <c r="D15" s="104">
        <v>33689</v>
      </c>
      <c r="E15" s="105">
        <v>0</v>
      </c>
      <c r="F15" s="104">
        <f>+ROUND(D15*E15,)</f>
        <v>0</v>
      </c>
      <c r="G15" s="106">
        <f>+D15+F15</f>
        <v>33689</v>
      </c>
    </row>
    <row r="18" spans="2:7" x14ac:dyDescent="0.25">
      <c r="B18" s="30"/>
      <c r="D18" s="69"/>
    </row>
    <row r="19" spans="2:7" x14ac:dyDescent="0.25">
      <c r="D19" s="69"/>
    </row>
    <row r="20" spans="2:7" x14ac:dyDescent="0.25">
      <c r="B20" s="20" t="str">
        <f>+'Fondos por rendir'!B20</f>
        <v>Saldo al 31 de diciembre de 2021</v>
      </c>
      <c r="D20" s="71"/>
      <c r="F20" s="71"/>
      <c r="G20" s="71">
        <f>SUM(G15:G19)</f>
        <v>33689</v>
      </c>
    </row>
    <row r="21" spans="2:7" x14ac:dyDescent="0.25">
      <c r="D21" s="12"/>
      <c r="F21" s="12"/>
      <c r="G21" s="12"/>
    </row>
    <row r="22" spans="2:7" x14ac:dyDescent="0.25">
      <c r="D22" s="12"/>
      <c r="F22" s="12"/>
      <c r="G22" s="12"/>
    </row>
    <row r="23" spans="2:7" x14ac:dyDescent="0.25">
      <c r="F23" t="s">
        <v>485</v>
      </c>
      <c r="G23" s="12">
        <f>VLOOKUP(C10,Balance!$A$12:$L$48,12,0)</f>
        <v>33689</v>
      </c>
    </row>
    <row r="24" spans="2:7" x14ac:dyDescent="0.25">
      <c r="F24" t="s">
        <v>481</v>
      </c>
      <c r="G24" s="12">
        <f>G23-G20</f>
        <v>0</v>
      </c>
    </row>
    <row r="25" spans="2:7" x14ac:dyDescent="0.25">
      <c r="D25" s="12"/>
    </row>
  </sheetData>
  <mergeCells count="1">
    <mergeCell ref="B8:D8"/>
  </mergeCells>
  <pageMargins left="0.7" right="0.7" top="0.75" bottom="0.75" header="0.3" footer="0.3"/>
  <pageSetup scale="5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4"/>
  <dimension ref="B1:W26"/>
  <sheetViews>
    <sheetView showGridLines="0" view="pageBreakPreview" topLeftCell="D1" zoomScale="70" zoomScaleNormal="100" zoomScaleSheetLayoutView="70" workbookViewId="0">
      <selection activeCell="S22" sqref="S22"/>
    </sheetView>
  </sheetViews>
  <sheetFormatPr baseColWidth="10" defaultRowHeight="15" x14ac:dyDescent="0.25"/>
  <cols>
    <col min="1" max="1" width="2.5703125" customWidth="1"/>
    <col min="2" max="2" width="15.28515625" customWidth="1"/>
    <col min="3" max="3" width="35.5703125" customWidth="1"/>
    <col min="9" max="9" width="20.5703125" bestFit="1" customWidth="1"/>
    <col min="10" max="10" width="13.85546875" bestFit="1" customWidth="1"/>
    <col min="11" max="11" width="16.85546875" bestFit="1" customWidth="1"/>
    <col min="14" max="14" width="17.7109375" bestFit="1" customWidth="1"/>
    <col min="15" max="15" width="16.85546875" bestFit="1" customWidth="1"/>
    <col min="17" max="17" width="17.7109375" bestFit="1" customWidth="1"/>
    <col min="18" max="18" width="19" customWidth="1"/>
    <col min="19" max="19" width="17.7109375" customWidth="1"/>
    <col min="20" max="20" width="16.42578125" bestFit="1" customWidth="1"/>
  </cols>
  <sheetData>
    <row r="1" spans="2:23" ht="12.75" customHeight="1" x14ac:dyDescent="0.25">
      <c r="B1" s="8" t="s">
        <v>18</v>
      </c>
      <c r="C1" s="9" t="s">
        <v>599</v>
      </c>
    </row>
    <row r="2" spans="2:23" ht="12.75" customHeight="1" x14ac:dyDescent="0.25">
      <c r="B2" s="8" t="s">
        <v>19</v>
      </c>
      <c r="C2" s="10" t="s">
        <v>20</v>
      </c>
    </row>
    <row r="3" spans="2:23" ht="12.75" customHeight="1" x14ac:dyDescent="0.25">
      <c r="B3" s="8" t="s">
        <v>21</v>
      </c>
      <c r="C3" s="9" t="s">
        <v>495</v>
      </c>
    </row>
    <row r="4" spans="2:23" ht="12.75" customHeight="1" x14ac:dyDescent="0.25">
      <c r="B4" s="8" t="s">
        <v>22</v>
      </c>
      <c r="C4" s="9" t="s">
        <v>66</v>
      </c>
    </row>
    <row r="5" spans="2:23" ht="12.75" customHeight="1" x14ac:dyDescent="0.25">
      <c r="B5" s="8" t="s">
        <v>23</v>
      </c>
      <c r="C5" s="9" t="s">
        <v>67</v>
      </c>
    </row>
    <row r="8" spans="2:23" x14ac:dyDescent="0.25">
      <c r="B8" s="164"/>
      <c r="C8" s="164"/>
    </row>
    <row r="10" spans="2:23" x14ac:dyDescent="0.25">
      <c r="B10" t="s">
        <v>24</v>
      </c>
      <c r="C10" s="3" t="s">
        <v>645</v>
      </c>
    </row>
    <row r="11" spans="2:23" x14ac:dyDescent="0.25">
      <c r="B11" t="s">
        <v>46</v>
      </c>
      <c r="C11" s="3" t="s">
        <v>177</v>
      </c>
    </row>
    <row r="14" spans="2:23" s="83" customFormat="1" x14ac:dyDescent="0.25">
      <c r="B14" s="165"/>
      <c r="C14" s="165"/>
      <c r="D14" s="165"/>
      <c r="E14" s="165"/>
      <c r="F14" s="165"/>
      <c r="G14" s="165"/>
      <c r="H14" s="165"/>
      <c r="I14" s="166" t="s">
        <v>244</v>
      </c>
      <c r="J14" s="166"/>
      <c r="K14" s="166"/>
      <c r="L14" s="166"/>
      <c r="M14" s="166"/>
      <c r="N14" s="166"/>
      <c r="O14" s="167" t="s">
        <v>245</v>
      </c>
      <c r="P14" s="167"/>
      <c r="Q14" s="167"/>
      <c r="R14" s="167"/>
      <c r="S14" s="167"/>
      <c r="T14" s="86" t="s">
        <v>246</v>
      </c>
    </row>
    <row r="15" spans="2:23" s="83" customFormat="1" x14ac:dyDescent="0.25">
      <c r="B15" s="85" t="s">
        <v>248</v>
      </c>
      <c r="C15" s="84" t="s">
        <v>247</v>
      </c>
      <c r="D15" s="84" t="s">
        <v>249</v>
      </c>
      <c r="E15" s="84" t="s">
        <v>57</v>
      </c>
      <c r="F15" s="84" t="s">
        <v>250</v>
      </c>
      <c r="G15" s="109" t="s">
        <v>251</v>
      </c>
      <c r="H15" s="84" t="s">
        <v>252</v>
      </c>
      <c r="I15" s="86" t="s">
        <v>502</v>
      </c>
      <c r="J15" s="86" t="s">
        <v>253</v>
      </c>
      <c r="K15" s="86" t="s">
        <v>254</v>
      </c>
      <c r="L15" s="84" t="s">
        <v>255</v>
      </c>
      <c r="M15" s="86" t="s">
        <v>256</v>
      </c>
      <c r="N15" s="86" t="s">
        <v>257</v>
      </c>
      <c r="O15" s="86" t="s">
        <v>45</v>
      </c>
      <c r="P15" s="86" t="s">
        <v>256</v>
      </c>
      <c r="Q15" s="86" t="s">
        <v>257</v>
      </c>
      <c r="R15" s="110" t="s">
        <v>258</v>
      </c>
      <c r="S15" s="86" t="s">
        <v>259</v>
      </c>
      <c r="T15" s="86"/>
    </row>
    <row r="16" spans="2:23" s="87" customFormat="1" x14ac:dyDescent="0.25">
      <c r="B16" s="89">
        <v>42591</v>
      </c>
      <c r="C16" s="88" t="s">
        <v>260</v>
      </c>
      <c r="D16" s="88">
        <v>6</v>
      </c>
      <c r="E16" s="88">
        <f t="shared" ref="E16:E21" si="0">D16*12</f>
        <v>72</v>
      </c>
      <c r="F16" s="88">
        <v>19</v>
      </c>
      <c r="G16" s="88">
        <v>12</v>
      </c>
      <c r="H16" s="88">
        <f t="shared" ref="H16:H21" si="1">+F16-G16</f>
        <v>7</v>
      </c>
      <c r="I16" s="90">
        <v>2105290</v>
      </c>
      <c r="J16" s="90"/>
      <c r="K16" s="90">
        <f t="shared" ref="K16:K21" si="2">+I16+J16</f>
        <v>2105290</v>
      </c>
      <c r="L16" s="91">
        <v>0</v>
      </c>
      <c r="M16" s="92">
        <f t="shared" ref="M16:M21" si="3">ROUND(+K16*L16,0)</f>
        <v>0</v>
      </c>
      <c r="N16" s="90">
        <f t="shared" ref="N16:N21" si="4">+K16+M16</f>
        <v>2105290</v>
      </c>
      <c r="O16" s="90">
        <v>1504148</v>
      </c>
      <c r="P16" s="90"/>
      <c r="Q16" s="90">
        <f t="shared" ref="Q16:Q21" si="5">+O16+P16</f>
        <v>1504148</v>
      </c>
      <c r="R16" s="90">
        <f t="shared" ref="R16:R21" si="6">ROUND(+IF(G16=0,0,IF(F16=0,0,(N16-Q16)/(F16)*G16)),0)</f>
        <v>379669</v>
      </c>
      <c r="S16" s="90">
        <f t="shared" ref="S16:S21" si="7">+Q16+R16</f>
        <v>1883817</v>
      </c>
      <c r="T16" s="90">
        <f t="shared" ref="T16:T21" si="8">+IF(N16-S16&lt;=0,1,N16-S16)</f>
        <v>221473</v>
      </c>
      <c r="W16" s="127"/>
    </row>
    <row r="17" spans="2:23" s="87" customFormat="1" x14ac:dyDescent="0.25">
      <c r="B17" s="89">
        <v>42591</v>
      </c>
      <c r="C17" s="88" t="s">
        <v>261</v>
      </c>
      <c r="D17" s="88">
        <v>6</v>
      </c>
      <c r="E17" s="88">
        <f t="shared" si="0"/>
        <v>72</v>
      </c>
      <c r="F17" s="88">
        <v>19</v>
      </c>
      <c r="G17" s="88">
        <v>12</v>
      </c>
      <c r="H17" s="88">
        <f t="shared" si="1"/>
        <v>7</v>
      </c>
      <c r="I17" s="90">
        <v>289060</v>
      </c>
      <c r="J17" s="90"/>
      <c r="K17" s="90">
        <f t="shared" si="2"/>
        <v>289060</v>
      </c>
      <c r="L17" s="91">
        <v>0</v>
      </c>
      <c r="M17" s="92">
        <f t="shared" si="3"/>
        <v>0</v>
      </c>
      <c r="N17" s="90">
        <f t="shared" si="4"/>
        <v>289060</v>
      </c>
      <c r="O17" s="90">
        <v>206522</v>
      </c>
      <c r="P17" s="90"/>
      <c r="Q17" s="90">
        <f t="shared" si="5"/>
        <v>206522</v>
      </c>
      <c r="R17" s="90">
        <f t="shared" si="6"/>
        <v>52129</v>
      </c>
      <c r="S17" s="90">
        <f t="shared" si="7"/>
        <v>258651</v>
      </c>
      <c r="T17" s="90">
        <f t="shared" si="8"/>
        <v>30409</v>
      </c>
      <c r="W17" s="127"/>
    </row>
    <row r="18" spans="2:23" s="87" customFormat="1" x14ac:dyDescent="0.25">
      <c r="B18" s="89">
        <v>42591</v>
      </c>
      <c r="C18" s="88" t="s">
        <v>262</v>
      </c>
      <c r="D18" s="88">
        <v>6</v>
      </c>
      <c r="E18" s="88">
        <f t="shared" si="0"/>
        <v>72</v>
      </c>
      <c r="F18" s="88">
        <v>19</v>
      </c>
      <c r="G18" s="88">
        <v>12</v>
      </c>
      <c r="H18" s="88">
        <f t="shared" si="1"/>
        <v>7</v>
      </c>
      <c r="I18" s="90">
        <v>3599980</v>
      </c>
      <c r="J18" s="90"/>
      <c r="K18" s="90">
        <f t="shared" si="2"/>
        <v>3599980</v>
      </c>
      <c r="L18" s="91">
        <v>0</v>
      </c>
      <c r="M18" s="92">
        <f t="shared" si="3"/>
        <v>0</v>
      </c>
      <c r="N18" s="90">
        <f t="shared" si="4"/>
        <v>3599980</v>
      </c>
      <c r="O18" s="90">
        <v>2572046</v>
      </c>
      <c r="P18" s="90"/>
      <c r="Q18" s="90">
        <f t="shared" si="5"/>
        <v>2572046</v>
      </c>
      <c r="R18" s="90">
        <f t="shared" si="6"/>
        <v>649221</v>
      </c>
      <c r="S18" s="90">
        <f t="shared" si="7"/>
        <v>3221267</v>
      </c>
      <c r="T18" s="90">
        <f t="shared" si="8"/>
        <v>378713</v>
      </c>
      <c r="W18" s="127"/>
    </row>
    <row r="19" spans="2:23" s="87" customFormat="1" x14ac:dyDescent="0.25">
      <c r="B19" s="89">
        <v>42726</v>
      </c>
      <c r="C19" s="88" t="s">
        <v>196</v>
      </c>
      <c r="D19" s="88">
        <v>6</v>
      </c>
      <c r="E19" s="88">
        <f t="shared" si="0"/>
        <v>72</v>
      </c>
      <c r="F19" s="88">
        <v>23</v>
      </c>
      <c r="G19" s="88">
        <v>12</v>
      </c>
      <c r="H19" s="88">
        <f t="shared" si="1"/>
        <v>11</v>
      </c>
      <c r="I19" s="90">
        <v>2003980</v>
      </c>
      <c r="J19" s="90"/>
      <c r="K19" s="90">
        <f t="shared" si="2"/>
        <v>2003980</v>
      </c>
      <c r="L19" s="91">
        <v>0</v>
      </c>
      <c r="M19" s="92">
        <f t="shared" si="3"/>
        <v>0</v>
      </c>
      <c r="N19" s="90">
        <f t="shared" si="4"/>
        <v>2003980</v>
      </c>
      <c r="O19" s="90">
        <v>1332417</v>
      </c>
      <c r="P19" s="90"/>
      <c r="Q19" s="90">
        <f t="shared" si="5"/>
        <v>1332417</v>
      </c>
      <c r="R19" s="90">
        <f t="shared" si="6"/>
        <v>350381</v>
      </c>
      <c r="S19" s="90">
        <f t="shared" si="7"/>
        <v>1682798</v>
      </c>
      <c r="T19" s="90">
        <f t="shared" si="8"/>
        <v>321182</v>
      </c>
      <c r="W19" s="127"/>
    </row>
    <row r="20" spans="2:23" s="87" customFormat="1" x14ac:dyDescent="0.25">
      <c r="B20" s="89">
        <v>42970</v>
      </c>
      <c r="C20" s="88" t="s">
        <v>265</v>
      </c>
      <c r="D20" s="88">
        <v>6</v>
      </c>
      <c r="E20" s="88">
        <f t="shared" si="0"/>
        <v>72</v>
      </c>
      <c r="F20" s="88">
        <v>30</v>
      </c>
      <c r="G20" s="88">
        <v>12</v>
      </c>
      <c r="H20" s="88">
        <f t="shared" si="1"/>
        <v>18</v>
      </c>
      <c r="I20" s="90">
        <v>716560</v>
      </c>
      <c r="J20" s="90"/>
      <c r="K20" s="90">
        <f t="shared" si="2"/>
        <v>716560</v>
      </c>
      <c r="L20" s="91">
        <v>0</v>
      </c>
      <c r="M20" s="92">
        <f t="shared" si="3"/>
        <v>0</v>
      </c>
      <c r="N20" s="90">
        <f t="shared" si="4"/>
        <v>716560</v>
      </c>
      <c r="O20" s="90">
        <v>407856</v>
      </c>
      <c r="P20" s="90"/>
      <c r="Q20" s="90">
        <f t="shared" si="5"/>
        <v>407856</v>
      </c>
      <c r="R20" s="90">
        <f t="shared" si="6"/>
        <v>123482</v>
      </c>
      <c r="S20" s="90">
        <f t="shared" si="7"/>
        <v>531338</v>
      </c>
      <c r="T20" s="90">
        <f t="shared" si="8"/>
        <v>185222</v>
      </c>
      <c r="W20" s="127"/>
    </row>
    <row r="21" spans="2:23" s="87" customFormat="1" x14ac:dyDescent="0.25">
      <c r="B21" s="89">
        <v>43271</v>
      </c>
      <c r="C21" s="88" t="s">
        <v>492</v>
      </c>
      <c r="D21" s="88">
        <v>6</v>
      </c>
      <c r="E21" s="88">
        <f t="shared" si="0"/>
        <v>72</v>
      </c>
      <c r="F21" s="88">
        <v>41</v>
      </c>
      <c r="G21" s="88">
        <v>12</v>
      </c>
      <c r="H21" s="88">
        <f t="shared" si="1"/>
        <v>29</v>
      </c>
      <c r="I21" s="90">
        <v>1666000</v>
      </c>
      <c r="J21" s="90"/>
      <c r="K21" s="90">
        <f t="shared" si="2"/>
        <v>1666000</v>
      </c>
      <c r="L21" s="91">
        <v>0</v>
      </c>
      <c r="M21" s="92">
        <f t="shared" si="3"/>
        <v>0</v>
      </c>
      <c r="N21" s="90">
        <f t="shared" si="4"/>
        <v>1666000</v>
      </c>
      <c r="O21" s="90">
        <v>717306</v>
      </c>
      <c r="P21" s="90"/>
      <c r="Q21" s="90">
        <f t="shared" si="5"/>
        <v>717306</v>
      </c>
      <c r="R21" s="90">
        <f t="shared" si="6"/>
        <v>277667</v>
      </c>
      <c r="S21" s="90">
        <f t="shared" si="7"/>
        <v>994973</v>
      </c>
      <c r="T21" s="90">
        <f t="shared" si="8"/>
        <v>671027</v>
      </c>
      <c r="W21" s="127"/>
    </row>
    <row r="22" spans="2:23" s="93" customFormat="1" x14ac:dyDescent="0.25">
      <c r="B22" s="165"/>
      <c r="C22" s="165"/>
      <c r="D22" s="165"/>
      <c r="E22" s="165"/>
      <c r="F22" s="165"/>
      <c r="G22" s="165"/>
      <c r="H22" s="165"/>
      <c r="I22" s="94">
        <f>SUM(I16:I21)</f>
        <v>10380870</v>
      </c>
      <c r="J22" s="94">
        <f>SUM(J16:J21)</f>
        <v>0</v>
      </c>
      <c r="K22" s="94">
        <f>SUM(K16:K21)</f>
        <v>10380870</v>
      </c>
      <c r="L22" s="91"/>
      <c r="M22" s="95">
        <f>SUM(M16:M18)</f>
        <v>0</v>
      </c>
      <c r="N22" s="94">
        <f t="shared" ref="N22:T22" si="9">SUM(N16:N21)</f>
        <v>10380870</v>
      </c>
      <c r="O22" s="94">
        <f t="shared" si="9"/>
        <v>6740295</v>
      </c>
      <c r="P22" s="94">
        <f t="shared" si="9"/>
        <v>0</v>
      </c>
      <c r="Q22" s="94">
        <f t="shared" si="9"/>
        <v>6740295</v>
      </c>
      <c r="R22" s="96">
        <f t="shared" si="9"/>
        <v>1832549</v>
      </c>
      <c r="S22" s="94">
        <f t="shared" si="9"/>
        <v>8572844</v>
      </c>
      <c r="T22" s="94">
        <f t="shared" si="9"/>
        <v>1808026</v>
      </c>
    </row>
    <row r="23" spans="2:23" x14ac:dyDescent="0.25">
      <c r="B23" s="20" t="str">
        <f>+'Fondos por rendir'!B20</f>
        <v>Saldo al 31 de diciembre de 2021</v>
      </c>
    </row>
    <row r="25" spans="2:23" x14ac:dyDescent="0.25">
      <c r="I25" s="119"/>
      <c r="J25" s="69"/>
      <c r="S25" s="119">
        <f>Balance!L19+S22</f>
        <v>2</v>
      </c>
      <c r="T25" s="119">
        <f>-T22+Balance!L19+Balance!L18</f>
        <v>2</v>
      </c>
    </row>
    <row r="26" spans="2:23" x14ac:dyDescent="0.25">
      <c r="R26" s="119"/>
    </row>
  </sheetData>
  <mergeCells count="5">
    <mergeCell ref="B22:H22"/>
    <mergeCell ref="B8:C8"/>
    <mergeCell ref="B14:H14"/>
    <mergeCell ref="I14:N14"/>
    <mergeCell ref="O14:S14"/>
  </mergeCells>
  <pageMargins left="0.7" right="0.97" top="2.57" bottom="1.38" header="0.84" footer="0.3"/>
  <pageSetup scale="33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5"/>
  <dimension ref="B1:D24"/>
  <sheetViews>
    <sheetView showGridLines="0" view="pageBreakPreview" topLeftCell="A5" zoomScale="90" zoomScaleNormal="100" zoomScaleSheetLayoutView="90" workbookViewId="0">
      <selection activeCell="B18" sqref="A18:XFD18"/>
    </sheetView>
  </sheetViews>
  <sheetFormatPr baseColWidth="10" defaultRowHeight="15" x14ac:dyDescent="0.25"/>
  <cols>
    <col min="1" max="1" width="2" customWidth="1"/>
    <col min="3" max="3" width="85.28515625" customWidth="1"/>
    <col min="4" max="4" width="13.85546875" bestFit="1" customWidth="1"/>
    <col min="5" max="5" width="17.7109375" bestFit="1" customWidth="1"/>
  </cols>
  <sheetData>
    <row r="1" spans="2:4" ht="12.75" customHeight="1" x14ac:dyDescent="0.25">
      <c r="B1" s="8" t="s">
        <v>18</v>
      </c>
      <c r="C1" s="9" t="s">
        <v>599</v>
      </c>
    </row>
    <row r="2" spans="2:4" ht="12.75" customHeight="1" x14ac:dyDescent="0.25">
      <c r="B2" s="8" t="s">
        <v>19</v>
      </c>
      <c r="C2" s="10" t="s">
        <v>20</v>
      </c>
    </row>
    <row r="3" spans="2:4" ht="12.75" customHeight="1" x14ac:dyDescent="0.25">
      <c r="B3" s="8" t="s">
        <v>21</v>
      </c>
      <c r="C3" s="9" t="s">
        <v>495</v>
      </c>
    </row>
    <row r="4" spans="2:4" ht="12.75" customHeight="1" x14ac:dyDescent="0.25">
      <c r="B4" s="8" t="s">
        <v>22</v>
      </c>
      <c r="C4" s="9" t="s">
        <v>66</v>
      </c>
    </row>
    <row r="5" spans="2:4" ht="12.75" customHeight="1" x14ac:dyDescent="0.25">
      <c r="B5" s="8" t="s">
        <v>23</v>
      </c>
      <c r="C5" s="9" t="s">
        <v>67</v>
      </c>
    </row>
    <row r="8" spans="2:4" x14ac:dyDescent="0.25">
      <c r="B8" s="164"/>
      <c r="C8" s="164"/>
      <c r="D8" s="164"/>
    </row>
    <row r="10" spans="2:4" x14ac:dyDescent="0.25">
      <c r="B10" t="s">
        <v>24</v>
      </c>
      <c r="C10" s="3">
        <v>2102101</v>
      </c>
    </row>
    <row r="11" spans="2:4" x14ac:dyDescent="0.25">
      <c r="B11" t="s">
        <v>46</v>
      </c>
      <c r="C11" s="3" t="s">
        <v>163</v>
      </c>
    </row>
    <row r="13" spans="2:4" x14ac:dyDescent="0.25">
      <c r="D13" s="21" t="s">
        <v>49</v>
      </c>
    </row>
    <row r="14" spans="2:4" s="20" customFormat="1" x14ac:dyDescent="0.25">
      <c r="B14" s="20" t="s">
        <v>0</v>
      </c>
      <c r="C14" s="20" t="s">
        <v>64</v>
      </c>
      <c r="D14" s="22" t="s">
        <v>1</v>
      </c>
    </row>
    <row r="15" spans="2:4" x14ac:dyDescent="0.25">
      <c r="B15" s="30">
        <v>44195</v>
      </c>
      <c r="C15" s="116" t="s">
        <v>505</v>
      </c>
      <c r="D15" s="66">
        <v>138315</v>
      </c>
    </row>
    <row r="16" spans="2:4" x14ac:dyDescent="0.25">
      <c r="B16" s="30">
        <v>44214</v>
      </c>
      <c r="C16" s="116" t="s">
        <v>513</v>
      </c>
      <c r="D16" s="66">
        <v>712223</v>
      </c>
    </row>
    <row r="17" spans="2:4" x14ac:dyDescent="0.25">
      <c r="B17" s="30">
        <v>44561</v>
      </c>
      <c r="C17" s="116" t="s">
        <v>666</v>
      </c>
      <c r="D17" s="66">
        <v>61983</v>
      </c>
    </row>
    <row r="18" spans="2:4" x14ac:dyDescent="0.25">
      <c r="B18" s="30"/>
      <c r="C18" s="116"/>
      <c r="D18" s="66"/>
    </row>
    <row r="19" spans="2:4" x14ac:dyDescent="0.25">
      <c r="B19" s="20" t="str">
        <f>+'Fondos por rendir'!B20</f>
        <v>Saldo al 31 de diciembre de 2021</v>
      </c>
      <c r="D19" s="22">
        <f>SUM(D15:D18)</f>
        <v>912521</v>
      </c>
    </row>
    <row r="20" spans="2:4" x14ac:dyDescent="0.25">
      <c r="D20" s="12"/>
    </row>
    <row r="21" spans="2:4" x14ac:dyDescent="0.25">
      <c r="D21" s="12"/>
    </row>
    <row r="22" spans="2:4" x14ac:dyDescent="0.25">
      <c r="C22" t="s">
        <v>485</v>
      </c>
      <c r="D22" s="12">
        <f>VLOOKUP(C10,Balance!$A$12:$L$48,12,0)</f>
        <v>-912521</v>
      </c>
    </row>
    <row r="23" spans="2:4" x14ac:dyDescent="0.25">
      <c r="C23" t="s">
        <v>481</v>
      </c>
      <c r="D23" s="12">
        <f>-D22-D19</f>
        <v>0</v>
      </c>
    </row>
    <row r="24" spans="2:4" x14ac:dyDescent="0.25">
      <c r="D24" s="12"/>
    </row>
  </sheetData>
  <mergeCells count="1">
    <mergeCell ref="B8:D8"/>
  </mergeCells>
  <pageMargins left="0.7" right="0.7" top="0.75" bottom="0.75" header="0.3" footer="0.3"/>
  <pageSetup scale="76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6">
    <pageSetUpPr fitToPage="1"/>
  </sheetPr>
  <dimension ref="B1:D26"/>
  <sheetViews>
    <sheetView showGridLines="0" view="pageBreakPreview" zoomScale="90" zoomScaleNormal="90" zoomScaleSheetLayoutView="90" workbookViewId="0">
      <selection activeCell="D21" sqref="D21"/>
    </sheetView>
  </sheetViews>
  <sheetFormatPr baseColWidth="10" defaultRowHeight="15" x14ac:dyDescent="0.25"/>
  <cols>
    <col min="1" max="1" width="2" customWidth="1"/>
    <col min="3" max="3" width="85" customWidth="1"/>
    <col min="4" max="4" width="13.85546875" bestFit="1" customWidth="1"/>
  </cols>
  <sheetData>
    <row r="1" spans="2:4" ht="12.75" customHeight="1" x14ac:dyDescent="0.25">
      <c r="B1" s="8" t="s">
        <v>18</v>
      </c>
      <c r="C1" s="9" t="s">
        <v>599</v>
      </c>
    </row>
    <row r="2" spans="2:4" ht="12.75" customHeight="1" x14ac:dyDescent="0.25">
      <c r="B2" s="8" t="s">
        <v>19</v>
      </c>
      <c r="C2" s="10" t="s">
        <v>20</v>
      </c>
    </row>
    <row r="3" spans="2:4" ht="12.75" customHeight="1" x14ac:dyDescent="0.25">
      <c r="B3" s="8" t="s">
        <v>21</v>
      </c>
      <c r="C3" s="9" t="s">
        <v>495</v>
      </c>
    </row>
    <row r="4" spans="2:4" ht="12.75" customHeight="1" x14ac:dyDescent="0.25">
      <c r="B4" s="8" t="s">
        <v>22</v>
      </c>
      <c r="C4" s="9" t="s">
        <v>66</v>
      </c>
    </row>
    <row r="5" spans="2:4" ht="12.75" customHeight="1" x14ac:dyDescent="0.25">
      <c r="B5" s="8" t="s">
        <v>23</v>
      </c>
      <c r="C5" s="9" t="s">
        <v>67</v>
      </c>
    </row>
    <row r="8" spans="2:4" x14ac:dyDescent="0.25">
      <c r="B8" s="164"/>
      <c r="C8" s="164"/>
      <c r="D8" s="164"/>
    </row>
    <row r="10" spans="2:4" x14ac:dyDescent="0.25">
      <c r="B10" t="s">
        <v>24</v>
      </c>
      <c r="C10" s="3">
        <v>2102107</v>
      </c>
    </row>
    <row r="11" spans="2:4" x14ac:dyDescent="0.25">
      <c r="B11" t="s">
        <v>46</v>
      </c>
      <c r="C11" s="3" t="s">
        <v>72</v>
      </c>
    </row>
    <row r="13" spans="2:4" x14ac:dyDescent="0.25">
      <c r="D13" s="21" t="s">
        <v>49</v>
      </c>
    </row>
    <row r="14" spans="2:4" s="20" customFormat="1" x14ac:dyDescent="0.25">
      <c r="B14" s="20" t="s">
        <v>0</v>
      </c>
      <c r="C14" s="20" t="s">
        <v>64</v>
      </c>
      <c r="D14" s="22" t="s">
        <v>1</v>
      </c>
    </row>
    <row r="15" spans="2:4" x14ac:dyDescent="0.25">
      <c r="B15" s="30"/>
      <c r="D15" s="12"/>
    </row>
    <row r="16" spans="2:4" x14ac:dyDescent="0.25">
      <c r="B16" s="30">
        <v>44530</v>
      </c>
      <c r="C16" t="s">
        <v>647</v>
      </c>
      <c r="D16" s="12">
        <v>120000</v>
      </c>
    </row>
    <row r="17" spans="2:4" x14ac:dyDescent="0.25">
      <c r="B17" s="30">
        <v>44561</v>
      </c>
      <c r="C17" t="s">
        <v>680</v>
      </c>
      <c r="D17" s="12">
        <v>120000</v>
      </c>
    </row>
    <row r="18" spans="2:4" x14ac:dyDescent="0.25">
      <c r="B18" s="30">
        <v>44561</v>
      </c>
      <c r="C18" t="s">
        <v>683</v>
      </c>
      <c r="D18" s="12">
        <v>100000</v>
      </c>
    </row>
    <row r="19" spans="2:4" x14ac:dyDescent="0.25">
      <c r="B19" s="30">
        <v>44561</v>
      </c>
      <c r="C19" t="s">
        <v>681</v>
      </c>
      <c r="D19" s="12">
        <v>800000</v>
      </c>
    </row>
    <row r="21" spans="2:4" x14ac:dyDescent="0.25">
      <c r="B21" s="20" t="str">
        <f>+'Fondos por rendir'!B20</f>
        <v>Saldo al 31 de diciembre de 2021</v>
      </c>
      <c r="D21" s="22">
        <f>SUM(D16:D20)</f>
        <v>1140000</v>
      </c>
    </row>
    <row r="22" spans="2:4" x14ac:dyDescent="0.25">
      <c r="D22" s="12"/>
    </row>
    <row r="23" spans="2:4" x14ac:dyDescent="0.25">
      <c r="D23" s="12"/>
    </row>
    <row r="24" spans="2:4" x14ac:dyDescent="0.25">
      <c r="C24" t="s">
        <v>485</v>
      </c>
      <c r="D24" s="12">
        <f>VLOOKUP(C10,Balance!$A$12:$L$48,12,0)</f>
        <v>-1140000</v>
      </c>
    </row>
    <row r="25" spans="2:4" x14ac:dyDescent="0.25">
      <c r="C25" t="s">
        <v>486</v>
      </c>
      <c r="D25" s="12">
        <f>-D24-D21</f>
        <v>0</v>
      </c>
    </row>
    <row r="26" spans="2:4" x14ac:dyDescent="0.25">
      <c r="D26" s="12"/>
    </row>
  </sheetData>
  <mergeCells count="1">
    <mergeCell ref="B8:D8"/>
  </mergeCells>
  <pageMargins left="0.70866141732283472" right="0.70866141732283472" top="0.74803149606299213" bottom="0.74803149606299213" header="0.31496062992125984" footer="0.31496062992125984"/>
  <pageSetup scale="80" orientation="portrait" horizontalDpi="30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7"/>
  <dimension ref="B1:D24"/>
  <sheetViews>
    <sheetView showGridLines="0" view="pageBreakPreview" zoomScale="90" zoomScaleNormal="100" zoomScaleSheetLayoutView="90" workbookViewId="0">
      <selection activeCell="C2" sqref="C2"/>
    </sheetView>
  </sheetViews>
  <sheetFormatPr baseColWidth="10" defaultRowHeight="15" x14ac:dyDescent="0.25"/>
  <cols>
    <col min="1" max="1" width="2" customWidth="1"/>
    <col min="3" max="3" width="86.28515625" customWidth="1"/>
    <col min="4" max="4" width="13.85546875" bestFit="1" customWidth="1"/>
  </cols>
  <sheetData>
    <row r="1" spans="2:4" ht="12.75" customHeight="1" x14ac:dyDescent="0.25">
      <c r="B1" s="8" t="s">
        <v>18</v>
      </c>
      <c r="C1" s="9" t="s">
        <v>599</v>
      </c>
    </row>
    <row r="2" spans="2:4" ht="12.75" customHeight="1" x14ac:dyDescent="0.25">
      <c r="B2" s="8" t="s">
        <v>19</v>
      </c>
      <c r="C2" s="10" t="s">
        <v>20</v>
      </c>
    </row>
    <row r="3" spans="2:4" ht="12.75" customHeight="1" x14ac:dyDescent="0.25">
      <c r="B3" s="8" t="s">
        <v>21</v>
      </c>
      <c r="C3" s="9" t="s">
        <v>495</v>
      </c>
    </row>
    <row r="4" spans="2:4" ht="12.75" customHeight="1" x14ac:dyDescent="0.25">
      <c r="B4" s="8" t="s">
        <v>22</v>
      </c>
      <c r="C4" s="9" t="s">
        <v>66</v>
      </c>
    </row>
    <row r="5" spans="2:4" ht="12.75" customHeight="1" x14ac:dyDescent="0.25">
      <c r="B5" s="8" t="s">
        <v>23</v>
      </c>
      <c r="C5" s="9" t="s">
        <v>67</v>
      </c>
    </row>
    <row r="8" spans="2:4" x14ac:dyDescent="0.25">
      <c r="B8" s="164"/>
      <c r="C8" s="164"/>
      <c r="D8" s="164"/>
    </row>
    <row r="10" spans="2:4" x14ac:dyDescent="0.25">
      <c r="B10" t="s">
        <v>24</v>
      </c>
      <c r="C10" s="3">
        <v>2102108</v>
      </c>
    </row>
    <row r="11" spans="2:4" x14ac:dyDescent="0.25">
      <c r="B11" t="s">
        <v>46</v>
      </c>
      <c r="C11" s="3" t="s">
        <v>128</v>
      </c>
    </row>
    <row r="13" spans="2:4" x14ac:dyDescent="0.25">
      <c r="D13" s="21" t="s">
        <v>49</v>
      </c>
    </row>
    <row r="14" spans="2:4" s="20" customFormat="1" x14ac:dyDescent="0.25">
      <c r="B14" s="20" t="s">
        <v>0</v>
      </c>
      <c r="C14" s="20" t="s">
        <v>64</v>
      </c>
      <c r="D14" s="22" t="s">
        <v>1</v>
      </c>
    </row>
    <row r="15" spans="2:4" x14ac:dyDescent="0.25">
      <c r="B15" s="30"/>
      <c r="D15" s="12"/>
    </row>
    <row r="16" spans="2:4" x14ac:dyDescent="0.25">
      <c r="B16" s="30"/>
      <c r="D16" s="12"/>
    </row>
    <row r="19" spans="2:4" x14ac:dyDescent="0.25">
      <c r="B19" s="20" t="str">
        <f>+'Fondos por rendir'!B20</f>
        <v>Saldo al 31 de diciembre de 2021</v>
      </c>
      <c r="D19" s="22">
        <f>SUM(D15:D18)</f>
        <v>0</v>
      </c>
    </row>
    <row r="20" spans="2:4" x14ac:dyDescent="0.25">
      <c r="D20" s="12"/>
    </row>
    <row r="21" spans="2:4" x14ac:dyDescent="0.25">
      <c r="D21" s="12"/>
    </row>
    <row r="22" spans="2:4" x14ac:dyDescent="0.25">
      <c r="C22" t="s">
        <v>485</v>
      </c>
      <c r="D22" s="12">
        <f>VLOOKUP(C10,Balance!$A$12:$L$48,12,0)</f>
        <v>0</v>
      </c>
    </row>
    <row r="23" spans="2:4" x14ac:dyDescent="0.25">
      <c r="C23" t="s">
        <v>481</v>
      </c>
      <c r="D23" s="12">
        <f>+D19+D22</f>
        <v>0</v>
      </c>
    </row>
    <row r="24" spans="2:4" x14ac:dyDescent="0.25">
      <c r="D24" s="12"/>
    </row>
  </sheetData>
  <mergeCells count="1">
    <mergeCell ref="B8:D8"/>
  </mergeCells>
  <pageMargins left="0.7" right="0.7" top="0.75" bottom="0.75" header="0.3" footer="0.3"/>
  <pageSetup scale="7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8">
    <pageSetUpPr fitToPage="1"/>
  </sheetPr>
  <dimension ref="B1:D21"/>
  <sheetViews>
    <sheetView showGridLines="0" view="pageBreakPreview" zoomScale="90" zoomScaleNormal="90" zoomScaleSheetLayoutView="90" workbookViewId="0">
      <selection activeCell="D16" sqref="D16"/>
    </sheetView>
  </sheetViews>
  <sheetFormatPr baseColWidth="10" defaultRowHeight="15" x14ac:dyDescent="0.25"/>
  <cols>
    <col min="1" max="1" width="2" customWidth="1"/>
    <col min="3" max="3" width="87.85546875" customWidth="1"/>
    <col min="4" max="4" width="10.5703125" customWidth="1"/>
    <col min="6" max="6" width="35.28515625" customWidth="1"/>
  </cols>
  <sheetData>
    <row r="1" spans="2:4" ht="12.75" customHeight="1" x14ac:dyDescent="0.25">
      <c r="B1" s="8" t="s">
        <v>18</v>
      </c>
      <c r="C1" s="9" t="s">
        <v>599</v>
      </c>
    </row>
    <row r="2" spans="2:4" ht="12.75" customHeight="1" x14ac:dyDescent="0.25">
      <c r="B2" s="8" t="s">
        <v>19</v>
      </c>
      <c r="C2" s="10" t="s">
        <v>20</v>
      </c>
    </row>
    <row r="3" spans="2:4" ht="12.75" customHeight="1" x14ac:dyDescent="0.25">
      <c r="B3" s="8" t="s">
        <v>21</v>
      </c>
      <c r="C3" s="9" t="s">
        <v>495</v>
      </c>
    </row>
    <row r="4" spans="2:4" ht="12.75" customHeight="1" x14ac:dyDescent="0.25">
      <c r="B4" s="8" t="s">
        <v>22</v>
      </c>
      <c r="C4" s="9" t="s">
        <v>66</v>
      </c>
    </row>
    <row r="5" spans="2:4" ht="12.75" customHeight="1" x14ac:dyDescent="0.25">
      <c r="B5" s="8" t="s">
        <v>23</v>
      </c>
      <c r="C5" s="9" t="s">
        <v>67</v>
      </c>
    </row>
    <row r="8" spans="2:4" x14ac:dyDescent="0.25">
      <c r="B8" s="164"/>
      <c r="C8" s="164"/>
      <c r="D8" s="164"/>
    </row>
    <row r="10" spans="2:4" x14ac:dyDescent="0.25">
      <c r="B10" t="s">
        <v>24</v>
      </c>
      <c r="C10" s="3">
        <v>2102401</v>
      </c>
    </row>
    <row r="11" spans="2:4" x14ac:dyDescent="0.25">
      <c r="B11" t="s">
        <v>46</v>
      </c>
      <c r="C11" s="3" t="s">
        <v>93</v>
      </c>
    </row>
    <row r="13" spans="2:4" x14ac:dyDescent="0.25">
      <c r="D13" s="21" t="s">
        <v>49</v>
      </c>
    </row>
    <row r="14" spans="2:4" s="20" customFormat="1" x14ac:dyDescent="0.25">
      <c r="B14" s="20" t="s">
        <v>0</v>
      </c>
      <c r="C14" s="20" t="s">
        <v>64</v>
      </c>
      <c r="D14" s="22" t="s">
        <v>1</v>
      </c>
    </row>
    <row r="15" spans="2:4" s="20" customFormat="1" x14ac:dyDescent="0.25">
      <c r="B15" s="67">
        <v>44561</v>
      </c>
      <c r="C15" s="68" t="s">
        <v>676</v>
      </c>
      <c r="D15" s="41">
        <v>125000</v>
      </c>
    </row>
    <row r="16" spans="2:4" x14ac:dyDescent="0.25">
      <c r="B16" s="30"/>
      <c r="C16" s="65"/>
      <c r="D16" s="121"/>
    </row>
    <row r="17" spans="2:4" x14ac:dyDescent="0.25">
      <c r="B17" s="20" t="str">
        <f>+'Fondos por rendir'!B20</f>
        <v>Saldo al 31 de diciembre de 2021</v>
      </c>
      <c r="D17" s="22">
        <f>SUM(D15:D16)</f>
        <v>125000</v>
      </c>
    </row>
    <row r="18" spans="2:4" x14ac:dyDescent="0.25">
      <c r="D18" s="12"/>
    </row>
    <row r="19" spans="2:4" x14ac:dyDescent="0.25">
      <c r="D19" s="12"/>
    </row>
    <row r="20" spans="2:4" x14ac:dyDescent="0.25">
      <c r="C20" t="s">
        <v>485</v>
      </c>
      <c r="D20" s="12">
        <f>VLOOKUP(C10,Balance!$A$12:$L$48,12,0)</f>
        <v>-125000</v>
      </c>
    </row>
    <row r="21" spans="2:4" x14ac:dyDescent="0.25">
      <c r="C21" t="s">
        <v>481</v>
      </c>
      <c r="D21" s="12">
        <f>D20+D17</f>
        <v>0</v>
      </c>
    </row>
  </sheetData>
  <mergeCells count="1">
    <mergeCell ref="B8:D8"/>
  </mergeCells>
  <pageMargins left="0.70866141732283472" right="0.70866141732283472" top="0.74803149606299213" bottom="0.74803149606299213" header="0.31496062992125984" footer="0.31496062992125984"/>
  <pageSetup scale="80" orientation="portrait" horizontalDpi="30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9">
    <pageSetUpPr fitToPage="1"/>
  </sheetPr>
  <dimension ref="B1:D22"/>
  <sheetViews>
    <sheetView showGridLines="0" view="pageBreakPreview" zoomScale="90" zoomScaleNormal="90" zoomScaleSheetLayoutView="90" workbookViewId="0">
      <selection activeCell="F30" sqref="F30"/>
    </sheetView>
  </sheetViews>
  <sheetFormatPr baseColWidth="10" defaultRowHeight="15" x14ac:dyDescent="0.25"/>
  <cols>
    <col min="1" max="1" width="2" customWidth="1"/>
    <col min="3" max="3" width="85.28515625" customWidth="1"/>
    <col min="4" max="4" width="13.85546875" bestFit="1" customWidth="1"/>
  </cols>
  <sheetData>
    <row r="1" spans="2:4" ht="12.75" customHeight="1" x14ac:dyDescent="0.25">
      <c r="B1" s="8" t="s">
        <v>18</v>
      </c>
      <c r="C1" s="9" t="s">
        <v>599</v>
      </c>
    </row>
    <row r="2" spans="2:4" ht="12.75" customHeight="1" x14ac:dyDescent="0.25">
      <c r="B2" s="8" t="s">
        <v>19</v>
      </c>
      <c r="C2" s="10" t="s">
        <v>20</v>
      </c>
    </row>
    <row r="3" spans="2:4" ht="12.75" customHeight="1" x14ac:dyDescent="0.25">
      <c r="B3" s="8" t="s">
        <v>21</v>
      </c>
      <c r="C3" s="9" t="s">
        <v>495</v>
      </c>
    </row>
    <row r="4" spans="2:4" ht="12.75" customHeight="1" x14ac:dyDescent="0.25">
      <c r="B4" s="8" t="s">
        <v>22</v>
      </c>
      <c r="C4" s="9" t="s">
        <v>66</v>
      </c>
    </row>
    <row r="5" spans="2:4" ht="12.75" customHeight="1" x14ac:dyDescent="0.25">
      <c r="B5" s="8" t="s">
        <v>23</v>
      </c>
      <c r="C5" s="9" t="s">
        <v>67</v>
      </c>
    </row>
    <row r="8" spans="2:4" x14ac:dyDescent="0.25">
      <c r="B8" s="164"/>
      <c r="C8" s="164"/>
      <c r="D8" s="164"/>
    </row>
    <row r="10" spans="2:4" x14ac:dyDescent="0.25">
      <c r="B10" t="s">
        <v>24</v>
      </c>
      <c r="C10" s="3">
        <v>2103101</v>
      </c>
    </row>
    <row r="11" spans="2:4" x14ac:dyDescent="0.25">
      <c r="B11" t="s">
        <v>46</v>
      </c>
      <c r="C11" s="3" t="s">
        <v>63</v>
      </c>
    </row>
    <row r="13" spans="2:4" x14ac:dyDescent="0.25">
      <c r="D13" s="21" t="s">
        <v>49</v>
      </c>
    </row>
    <row r="14" spans="2:4" s="20" customFormat="1" x14ac:dyDescent="0.25">
      <c r="B14" s="20" t="s">
        <v>0</v>
      </c>
      <c r="C14" s="20" t="s">
        <v>64</v>
      </c>
      <c r="D14" s="22" t="s">
        <v>1</v>
      </c>
    </row>
    <row r="15" spans="2:4" x14ac:dyDescent="0.25">
      <c r="B15" s="30">
        <v>41275</v>
      </c>
      <c r="C15" t="s">
        <v>65</v>
      </c>
      <c r="D15" s="12">
        <v>4000000</v>
      </c>
    </row>
    <row r="17" spans="2:4" x14ac:dyDescent="0.25">
      <c r="B17" s="20" t="str">
        <f>+'Cuentas por Pagar'!B21</f>
        <v>Saldo al 31 de diciembre de 2021</v>
      </c>
      <c r="D17" s="22">
        <f>SUM(D15:D16)</f>
        <v>4000000</v>
      </c>
    </row>
    <row r="18" spans="2:4" x14ac:dyDescent="0.25">
      <c r="D18" s="12"/>
    </row>
    <row r="19" spans="2:4" x14ac:dyDescent="0.25">
      <c r="D19" s="12"/>
    </row>
    <row r="20" spans="2:4" x14ac:dyDescent="0.25">
      <c r="C20" t="s">
        <v>480</v>
      </c>
      <c r="D20" s="12">
        <f>VLOOKUP(C10,Balance!$A$12:$L$48,12,0)</f>
        <v>-4000000</v>
      </c>
    </row>
    <row r="21" spans="2:4" x14ac:dyDescent="0.25">
      <c r="C21" t="s">
        <v>481</v>
      </c>
      <c r="D21" s="12">
        <f>-+D20-D17</f>
        <v>0</v>
      </c>
    </row>
    <row r="22" spans="2:4" x14ac:dyDescent="0.25">
      <c r="D22" s="12"/>
    </row>
  </sheetData>
  <mergeCells count="1">
    <mergeCell ref="B8:D8"/>
  </mergeCells>
  <pageMargins left="0.70866141732283472" right="0.70866141732283472" top="0.74803149606299213" bottom="0.74803149606299213" header="0.31496062992125984" footer="0.31496062992125984"/>
  <pageSetup scale="80" orientation="portrait" horizont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2">
    <tabColor rgb="FF92D050"/>
    <pageSetUpPr fitToPage="1"/>
  </sheetPr>
  <dimension ref="A1:N70"/>
  <sheetViews>
    <sheetView showGridLines="0" topLeftCell="A9" zoomScale="70" zoomScaleNormal="70" workbookViewId="0">
      <selection activeCell="A11" sqref="A11:J70"/>
    </sheetView>
  </sheetViews>
  <sheetFormatPr baseColWidth="10" defaultRowHeight="15" x14ac:dyDescent="0.25"/>
  <cols>
    <col min="1" max="1" width="20.42578125" customWidth="1"/>
    <col min="2" max="2" width="55.7109375" bestFit="1" customWidth="1"/>
    <col min="3" max="4" width="17.28515625" bestFit="1" customWidth="1"/>
    <col min="5" max="5" width="15" bestFit="1" customWidth="1"/>
    <col min="6" max="10" width="15.7109375" customWidth="1"/>
    <col min="12" max="12" width="16" customWidth="1"/>
    <col min="13" max="13" width="12.7109375" bestFit="1" customWidth="1"/>
    <col min="15" max="15" width="14" bestFit="1" customWidth="1"/>
  </cols>
  <sheetData>
    <row r="1" spans="1:14" ht="12.75" customHeight="1" x14ac:dyDescent="0.25">
      <c r="A1" s="8" t="s">
        <v>18</v>
      </c>
      <c r="B1" s="9" t="s">
        <v>599</v>
      </c>
    </row>
    <row r="2" spans="1:14" ht="12.75" customHeight="1" x14ac:dyDescent="0.25">
      <c r="A2" s="8" t="s">
        <v>19</v>
      </c>
      <c r="B2" s="10" t="s">
        <v>20</v>
      </c>
    </row>
    <row r="3" spans="1:14" ht="12.75" customHeight="1" x14ac:dyDescent="0.25">
      <c r="A3" s="8" t="s">
        <v>21</v>
      </c>
      <c r="B3" s="9" t="s">
        <v>495</v>
      </c>
    </row>
    <row r="4" spans="1:14" ht="12.75" customHeight="1" x14ac:dyDescent="0.25">
      <c r="A4" s="8" t="s">
        <v>22</v>
      </c>
      <c r="B4" s="9" t="s">
        <v>66</v>
      </c>
    </row>
    <row r="5" spans="1:14" ht="12.75" customHeight="1" x14ac:dyDescent="0.25">
      <c r="A5" s="8" t="s">
        <v>23</v>
      </c>
      <c r="B5" s="9" t="s">
        <v>67</v>
      </c>
    </row>
    <row r="6" spans="1:14" ht="12.75" customHeight="1" x14ac:dyDescent="0.25">
      <c r="A6" s="8"/>
      <c r="B6" s="9"/>
    </row>
    <row r="7" spans="1:14" ht="12.75" customHeight="1" x14ac:dyDescent="0.25">
      <c r="A7" s="158" t="s">
        <v>660</v>
      </c>
      <c r="B7" s="158"/>
      <c r="C7" s="158"/>
      <c r="D7" s="158"/>
      <c r="E7" s="158"/>
      <c r="F7" s="158"/>
      <c r="G7" s="158"/>
      <c r="H7" s="158"/>
      <c r="I7" s="158"/>
      <c r="J7" s="158"/>
    </row>
    <row r="8" spans="1:14" s="76" customFormat="1" x14ac:dyDescent="0.25">
      <c r="C8" s="76">
        <v>3</v>
      </c>
      <c r="D8" s="76">
        <v>4</v>
      </c>
      <c r="E8" s="76">
        <v>5</v>
      </c>
      <c r="F8" s="76">
        <v>6</v>
      </c>
      <c r="G8" s="76">
        <v>7</v>
      </c>
      <c r="H8" s="76">
        <v>8</v>
      </c>
      <c r="I8" s="76">
        <v>9</v>
      </c>
      <c r="J8" s="76">
        <v>10</v>
      </c>
    </row>
    <row r="9" spans="1:14" x14ac:dyDescent="0.25">
      <c r="A9" s="159" t="s">
        <v>31</v>
      </c>
      <c r="B9" s="160" t="s">
        <v>32</v>
      </c>
      <c r="C9" s="157" t="s">
        <v>25</v>
      </c>
      <c r="D9" s="157"/>
      <c r="E9" s="157" t="s">
        <v>75</v>
      </c>
      <c r="F9" s="157"/>
      <c r="G9" s="157" t="s">
        <v>76</v>
      </c>
      <c r="H9" s="157"/>
      <c r="I9" s="157" t="s">
        <v>26</v>
      </c>
      <c r="J9" s="157"/>
    </row>
    <row r="10" spans="1:14" s="6" customFormat="1" x14ac:dyDescent="0.25">
      <c r="A10" s="159"/>
      <c r="B10" s="160"/>
      <c r="C10" s="29" t="s">
        <v>27</v>
      </c>
      <c r="D10" s="29" t="s">
        <v>28</v>
      </c>
      <c r="E10" s="38" t="s">
        <v>27</v>
      </c>
      <c r="F10" s="38" t="s">
        <v>28</v>
      </c>
      <c r="G10" s="38" t="s">
        <v>27</v>
      </c>
      <c r="H10" s="38" t="s">
        <v>28</v>
      </c>
      <c r="I10" s="29" t="s">
        <v>29</v>
      </c>
      <c r="J10" s="29" t="s">
        <v>30</v>
      </c>
    </row>
    <row r="11" spans="1:14" x14ac:dyDescent="0.25">
      <c r="A11" s="111">
        <v>1101208</v>
      </c>
      <c r="B11" s="111" t="s">
        <v>69</v>
      </c>
      <c r="C11" s="138">
        <v>311400515</v>
      </c>
      <c r="D11" s="138">
        <v>272430257</v>
      </c>
      <c r="E11" s="138">
        <v>38970258</v>
      </c>
      <c r="F11" s="138">
        <v>0</v>
      </c>
      <c r="G11" s="138">
        <v>38970258</v>
      </c>
      <c r="H11" s="138">
        <v>0</v>
      </c>
      <c r="I11" s="139">
        <v>0</v>
      </c>
      <c r="J11" s="145">
        <v>0</v>
      </c>
      <c r="K11" t="str">
        <f>IF(A11&lt;4100000,"B","R")</f>
        <v>B</v>
      </c>
      <c r="L11" s="12">
        <f>+IF(K11="B",G11-H11,I11-J11)</f>
        <v>38970258</v>
      </c>
      <c r="M11" s="140"/>
      <c r="N11" s="152"/>
    </row>
    <row r="12" spans="1:14" x14ac:dyDescent="0.25">
      <c r="A12" s="111">
        <v>1104101</v>
      </c>
      <c r="B12" s="111" t="s">
        <v>498</v>
      </c>
      <c r="C12" s="138">
        <v>82488315</v>
      </c>
      <c r="D12" s="138">
        <v>67047195</v>
      </c>
      <c r="E12" s="138">
        <v>15441120</v>
      </c>
      <c r="F12" s="138">
        <v>0</v>
      </c>
      <c r="G12" s="138">
        <v>15441120</v>
      </c>
      <c r="H12" s="138">
        <v>0</v>
      </c>
      <c r="I12" s="139">
        <v>0</v>
      </c>
      <c r="J12" s="145">
        <v>0</v>
      </c>
      <c r="K12" t="str">
        <f>IF(A12&lt;4100000,"B","R")</f>
        <v>B</v>
      </c>
      <c r="L12" s="12">
        <f t="shared" ref="L12:L64" si="0">+IF(K12="B",G12-H12,I12-J12)</f>
        <v>15441120</v>
      </c>
      <c r="M12" s="140"/>
      <c r="N12" s="152"/>
    </row>
    <row r="13" spans="1:14" x14ac:dyDescent="0.25">
      <c r="A13" s="111">
        <v>1104401</v>
      </c>
      <c r="B13" s="111" t="s">
        <v>70</v>
      </c>
      <c r="C13" s="138">
        <v>36062558</v>
      </c>
      <c r="D13" s="138">
        <v>36062558</v>
      </c>
      <c r="E13" s="138">
        <v>0</v>
      </c>
      <c r="F13" s="138">
        <v>0</v>
      </c>
      <c r="G13" s="138">
        <v>0</v>
      </c>
      <c r="H13" s="138">
        <v>0</v>
      </c>
      <c r="I13" s="139">
        <v>0</v>
      </c>
      <c r="J13" s="145">
        <v>0</v>
      </c>
      <c r="K13" t="str">
        <f t="shared" ref="K13:K60" si="1">IF(A13&lt;4100000,"B","R")</f>
        <v>B</v>
      </c>
      <c r="L13" s="12">
        <f t="shared" si="0"/>
        <v>0</v>
      </c>
      <c r="M13" s="140"/>
      <c r="N13" s="152"/>
    </row>
    <row r="14" spans="1:14" x14ac:dyDescent="0.25">
      <c r="A14" s="111">
        <v>1104403</v>
      </c>
      <c r="B14" s="111" t="s">
        <v>507</v>
      </c>
      <c r="C14" s="138">
        <v>102500</v>
      </c>
      <c r="D14" s="138">
        <v>102500</v>
      </c>
      <c r="E14" s="138">
        <v>0</v>
      </c>
      <c r="F14" s="138">
        <v>0</v>
      </c>
      <c r="G14" s="138">
        <v>0</v>
      </c>
      <c r="H14" s="138">
        <v>0</v>
      </c>
      <c r="I14" s="139">
        <v>0</v>
      </c>
      <c r="J14" s="145">
        <v>0</v>
      </c>
      <c r="K14" t="str">
        <f t="shared" si="1"/>
        <v>B</v>
      </c>
      <c r="L14" s="12">
        <f t="shared" si="0"/>
        <v>0</v>
      </c>
      <c r="M14" s="140"/>
      <c r="N14" s="152"/>
    </row>
    <row r="15" spans="1:14" x14ac:dyDescent="0.25">
      <c r="A15" s="111">
        <v>1104502</v>
      </c>
      <c r="B15" s="111" t="s">
        <v>508</v>
      </c>
      <c r="C15" s="138">
        <v>5921772</v>
      </c>
      <c r="D15" s="138">
        <v>5921772</v>
      </c>
      <c r="E15" s="138">
        <v>0</v>
      </c>
      <c r="F15" s="138">
        <v>0</v>
      </c>
      <c r="G15" s="138">
        <v>0</v>
      </c>
      <c r="H15" s="138">
        <v>0</v>
      </c>
      <c r="I15" s="139">
        <v>0</v>
      </c>
      <c r="J15" s="145">
        <v>0</v>
      </c>
      <c r="K15" t="str">
        <f t="shared" si="1"/>
        <v>B</v>
      </c>
      <c r="L15" s="12">
        <f t="shared" si="0"/>
        <v>0</v>
      </c>
      <c r="M15" s="140"/>
      <c r="N15" s="152"/>
    </row>
    <row r="16" spans="1:14" x14ac:dyDescent="0.25">
      <c r="A16" s="111">
        <v>1107103</v>
      </c>
      <c r="B16" s="111" t="s">
        <v>266</v>
      </c>
      <c r="C16" s="138">
        <v>1214763</v>
      </c>
      <c r="D16" s="138">
        <v>504411</v>
      </c>
      <c r="E16" s="138">
        <v>710352</v>
      </c>
      <c r="F16" s="138">
        <v>0</v>
      </c>
      <c r="G16" s="138">
        <v>710352</v>
      </c>
      <c r="H16" s="138">
        <v>0</v>
      </c>
      <c r="I16" s="139">
        <v>0</v>
      </c>
      <c r="J16" s="145">
        <v>0</v>
      </c>
      <c r="K16" t="str">
        <f t="shared" si="1"/>
        <v>B</v>
      </c>
      <c r="L16" s="12">
        <f t="shared" si="0"/>
        <v>710352</v>
      </c>
      <c r="M16" s="140"/>
      <c r="N16" s="152"/>
    </row>
    <row r="17" spans="1:14" x14ac:dyDescent="0.25">
      <c r="A17" s="111">
        <v>1107107</v>
      </c>
      <c r="B17" s="111" t="s">
        <v>578</v>
      </c>
      <c r="C17" s="138">
        <v>350000</v>
      </c>
      <c r="D17" s="138">
        <v>316311</v>
      </c>
      <c r="E17" s="138">
        <v>33689</v>
      </c>
      <c r="F17" s="138">
        <v>0</v>
      </c>
      <c r="G17" s="138">
        <v>33689</v>
      </c>
      <c r="H17" s="138">
        <v>0</v>
      </c>
      <c r="I17" s="139">
        <v>0</v>
      </c>
      <c r="J17" s="145">
        <v>0</v>
      </c>
      <c r="K17" t="str">
        <f t="shared" si="1"/>
        <v>B</v>
      </c>
      <c r="L17" s="12">
        <f t="shared" si="0"/>
        <v>33689</v>
      </c>
      <c r="M17" s="140"/>
      <c r="N17" s="152"/>
    </row>
    <row r="18" spans="1:14" x14ac:dyDescent="0.25">
      <c r="A18" s="111">
        <v>1208107</v>
      </c>
      <c r="B18" s="111" t="s">
        <v>642</v>
      </c>
      <c r="C18" s="138">
        <v>10380870</v>
      </c>
      <c r="D18" s="138">
        <v>0</v>
      </c>
      <c r="E18" s="138">
        <v>10380870</v>
      </c>
      <c r="F18" s="138">
        <v>0</v>
      </c>
      <c r="G18" s="138">
        <v>10380870</v>
      </c>
      <c r="H18" s="138">
        <v>0</v>
      </c>
      <c r="I18" s="139">
        <v>0</v>
      </c>
      <c r="J18" s="145">
        <v>0</v>
      </c>
      <c r="K18" t="str">
        <f t="shared" si="1"/>
        <v>B</v>
      </c>
      <c r="L18" s="12">
        <f t="shared" si="0"/>
        <v>10380870</v>
      </c>
      <c r="M18" s="140"/>
      <c r="N18" s="152"/>
    </row>
    <row r="19" spans="1:14" x14ac:dyDescent="0.25">
      <c r="A19" s="111">
        <v>1208205</v>
      </c>
      <c r="B19" s="111" t="s">
        <v>643</v>
      </c>
      <c r="C19" s="138">
        <v>489775</v>
      </c>
      <c r="D19" s="138">
        <v>9062617</v>
      </c>
      <c r="E19" s="138">
        <v>0</v>
      </c>
      <c r="F19" s="138">
        <v>8572842</v>
      </c>
      <c r="G19" s="138">
        <v>0</v>
      </c>
      <c r="H19" s="138">
        <v>8572842</v>
      </c>
      <c r="I19" s="139">
        <v>0</v>
      </c>
      <c r="J19" s="145">
        <v>0</v>
      </c>
      <c r="K19" t="str">
        <f t="shared" ref="K19:K22" si="2">IF(A19&lt;4100000,"B","R")</f>
        <v>B</v>
      </c>
      <c r="L19" s="12">
        <f t="shared" ref="L19:L22" si="3">+IF(K19="B",G19-H19,I19-J19)</f>
        <v>-8572842</v>
      </c>
      <c r="M19" s="140"/>
      <c r="N19" s="152"/>
    </row>
    <row r="20" spans="1:14" x14ac:dyDescent="0.25">
      <c r="A20" s="111">
        <v>1208301</v>
      </c>
      <c r="B20" s="111" t="s">
        <v>644</v>
      </c>
      <c r="C20" s="138">
        <v>2266164</v>
      </c>
      <c r="D20" s="138">
        <v>2266164</v>
      </c>
      <c r="E20" s="138">
        <v>0</v>
      </c>
      <c r="F20" s="138">
        <v>0</v>
      </c>
      <c r="G20" s="138">
        <v>0</v>
      </c>
      <c r="H20" s="138">
        <v>0</v>
      </c>
      <c r="I20" s="139">
        <v>0</v>
      </c>
      <c r="J20" s="145">
        <v>0</v>
      </c>
      <c r="K20" t="str">
        <f t="shared" si="2"/>
        <v>B</v>
      </c>
      <c r="L20" s="12">
        <f t="shared" si="3"/>
        <v>0</v>
      </c>
      <c r="M20" s="140"/>
      <c r="N20" s="152"/>
    </row>
    <row r="21" spans="1:14" x14ac:dyDescent="0.25">
      <c r="A21" s="111">
        <v>1208506</v>
      </c>
      <c r="B21" s="111" t="s">
        <v>180</v>
      </c>
      <c r="C21" s="138">
        <v>10380870</v>
      </c>
      <c r="D21" s="138">
        <v>10380870</v>
      </c>
      <c r="E21" s="138">
        <v>0</v>
      </c>
      <c r="F21" s="138">
        <v>0</v>
      </c>
      <c r="G21" s="138">
        <v>0</v>
      </c>
      <c r="H21" s="138">
        <v>0</v>
      </c>
      <c r="I21" s="139">
        <v>0</v>
      </c>
      <c r="J21" s="145">
        <v>0</v>
      </c>
      <c r="K21" t="str">
        <f t="shared" si="2"/>
        <v>B</v>
      </c>
      <c r="L21" s="12">
        <f t="shared" si="3"/>
        <v>0</v>
      </c>
      <c r="M21" s="140"/>
      <c r="N21" s="152"/>
    </row>
    <row r="22" spans="1:14" x14ac:dyDescent="0.25">
      <c r="A22" s="111">
        <v>1209506</v>
      </c>
      <c r="B22" s="111" t="s">
        <v>190</v>
      </c>
      <c r="C22" s="138">
        <v>16513885</v>
      </c>
      <c r="D22" s="138">
        <v>16513885</v>
      </c>
      <c r="E22" s="138">
        <v>0</v>
      </c>
      <c r="F22" s="138">
        <v>0</v>
      </c>
      <c r="G22" s="138">
        <v>0</v>
      </c>
      <c r="H22" s="138">
        <v>0</v>
      </c>
      <c r="I22" s="139">
        <v>0</v>
      </c>
      <c r="J22" s="145">
        <v>0</v>
      </c>
      <c r="K22" t="str">
        <f t="shared" si="2"/>
        <v>B</v>
      </c>
      <c r="L22" s="12">
        <f t="shared" si="3"/>
        <v>0</v>
      </c>
      <c r="M22" s="140"/>
      <c r="N22" s="152"/>
    </row>
    <row r="23" spans="1:14" x14ac:dyDescent="0.25">
      <c r="A23" s="111">
        <v>2102101</v>
      </c>
      <c r="B23" s="111" t="s">
        <v>71</v>
      </c>
      <c r="C23" s="138">
        <v>16914568</v>
      </c>
      <c r="D23" s="138">
        <v>17827089</v>
      </c>
      <c r="E23" s="138">
        <v>0</v>
      </c>
      <c r="F23" s="138">
        <v>912521</v>
      </c>
      <c r="G23" s="138">
        <v>0</v>
      </c>
      <c r="H23" s="138">
        <v>912521</v>
      </c>
      <c r="I23" s="139">
        <v>0</v>
      </c>
      <c r="J23" s="146">
        <v>0</v>
      </c>
      <c r="K23" t="str">
        <f t="shared" si="1"/>
        <v>B</v>
      </c>
      <c r="L23" s="12">
        <f t="shared" si="0"/>
        <v>-912521</v>
      </c>
      <c r="M23" s="140"/>
      <c r="N23" s="152"/>
    </row>
    <row r="24" spans="1:14" x14ac:dyDescent="0.25">
      <c r="A24" s="111">
        <v>2102105</v>
      </c>
      <c r="B24" s="111" t="s">
        <v>81</v>
      </c>
      <c r="C24" s="138">
        <v>192462323</v>
      </c>
      <c r="D24" s="138">
        <v>192462323</v>
      </c>
      <c r="E24" s="138">
        <v>0</v>
      </c>
      <c r="F24" s="138">
        <v>0</v>
      </c>
      <c r="G24" s="138">
        <v>0</v>
      </c>
      <c r="H24" s="138">
        <v>0</v>
      </c>
      <c r="I24" s="139">
        <v>0</v>
      </c>
      <c r="J24" s="146">
        <v>0</v>
      </c>
      <c r="K24" t="str">
        <f t="shared" si="1"/>
        <v>B</v>
      </c>
      <c r="L24" s="12">
        <f t="shared" si="0"/>
        <v>0</v>
      </c>
      <c r="M24" s="140"/>
      <c r="N24" s="152"/>
    </row>
    <row r="25" spans="1:14" x14ac:dyDescent="0.25">
      <c r="A25" s="111">
        <v>2102107</v>
      </c>
      <c r="B25" s="111" t="s">
        <v>72</v>
      </c>
      <c r="C25" s="138">
        <v>4498350</v>
      </c>
      <c r="D25" s="138">
        <v>5638350</v>
      </c>
      <c r="E25" s="138">
        <v>0</v>
      </c>
      <c r="F25" s="138">
        <v>1140000</v>
      </c>
      <c r="G25" s="138">
        <v>0</v>
      </c>
      <c r="H25" s="138">
        <v>1140000</v>
      </c>
      <c r="I25" s="139">
        <v>0</v>
      </c>
      <c r="J25" s="146">
        <v>0</v>
      </c>
      <c r="K25" t="str">
        <f t="shared" si="1"/>
        <v>B</v>
      </c>
      <c r="L25" s="12">
        <f t="shared" si="0"/>
        <v>-1140000</v>
      </c>
      <c r="M25" s="140"/>
      <c r="N25" s="152"/>
    </row>
    <row r="26" spans="1:14" x14ac:dyDescent="0.25">
      <c r="A26" s="111">
        <v>2102108</v>
      </c>
      <c r="B26" s="111" t="s">
        <v>509</v>
      </c>
      <c r="C26" s="138">
        <v>4417387</v>
      </c>
      <c r="D26" s="138">
        <v>4417387</v>
      </c>
      <c r="E26" s="138">
        <v>0</v>
      </c>
      <c r="F26" s="138">
        <v>0</v>
      </c>
      <c r="G26" s="138">
        <v>0</v>
      </c>
      <c r="H26" s="138">
        <v>0</v>
      </c>
      <c r="I26" s="139">
        <v>0</v>
      </c>
      <c r="J26" s="146">
        <v>0</v>
      </c>
      <c r="K26" t="str">
        <f t="shared" si="1"/>
        <v>B</v>
      </c>
      <c r="L26" s="12">
        <f t="shared" si="0"/>
        <v>0</v>
      </c>
      <c r="M26" s="140"/>
      <c r="N26" s="152"/>
    </row>
    <row r="27" spans="1:14" x14ac:dyDescent="0.25">
      <c r="A27" s="111">
        <v>2102110</v>
      </c>
      <c r="B27" s="111" t="s">
        <v>544</v>
      </c>
      <c r="C27" s="138">
        <v>58790</v>
      </c>
      <c r="D27" s="138">
        <v>58790</v>
      </c>
      <c r="E27" s="138">
        <v>0</v>
      </c>
      <c r="F27" s="138">
        <v>0</v>
      </c>
      <c r="G27" s="138">
        <v>0</v>
      </c>
      <c r="H27" s="138">
        <v>0</v>
      </c>
      <c r="I27" s="139">
        <v>0</v>
      </c>
      <c r="J27" s="146">
        <v>0</v>
      </c>
      <c r="K27" t="str">
        <f t="shared" si="1"/>
        <v>B</v>
      </c>
      <c r="L27" s="12">
        <f t="shared" si="0"/>
        <v>0</v>
      </c>
      <c r="M27" s="140"/>
      <c r="N27" s="152"/>
    </row>
    <row r="28" spans="1:14" x14ac:dyDescent="0.25">
      <c r="A28" s="111">
        <v>2102401</v>
      </c>
      <c r="B28" s="111" t="s">
        <v>263</v>
      </c>
      <c r="C28" s="138">
        <v>14028645</v>
      </c>
      <c r="D28" s="138">
        <v>14153645</v>
      </c>
      <c r="E28" s="138">
        <v>0</v>
      </c>
      <c r="F28" s="138">
        <v>125000</v>
      </c>
      <c r="G28" s="138">
        <v>0</v>
      </c>
      <c r="H28" s="138">
        <v>125000</v>
      </c>
      <c r="I28" s="139">
        <v>0</v>
      </c>
      <c r="J28" s="146">
        <v>0</v>
      </c>
      <c r="K28" t="str">
        <f t="shared" si="1"/>
        <v>B</v>
      </c>
      <c r="L28" s="12">
        <f t="shared" si="0"/>
        <v>-125000</v>
      </c>
      <c r="M28" s="140"/>
      <c r="N28" s="152"/>
    </row>
    <row r="29" spans="1:14" x14ac:dyDescent="0.25">
      <c r="A29" s="111">
        <v>2102701</v>
      </c>
      <c r="B29" s="111" t="s">
        <v>626</v>
      </c>
      <c r="C29" s="138">
        <v>25000000</v>
      </c>
      <c r="D29" s="138">
        <v>25000000</v>
      </c>
      <c r="E29" s="138">
        <v>0</v>
      </c>
      <c r="F29" s="138">
        <v>0</v>
      </c>
      <c r="G29" s="138">
        <v>0</v>
      </c>
      <c r="H29" s="138">
        <v>0</v>
      </c>
      <c r="I29" s="139">
        <v>0</v>
      </c>
      <c r="J29" s="146">
        <v>0</v>
      </c>
      <c r="K29" t="str">
        <f t="shared" si="1"/>
        <v>B</v>
      </c>
      <c r="L29" s="12">
        <f t="shared" si="0"/>
        <v>0</v>
      </c>
      <c r="M29" s="140"/>
      <c r="N29" s="152"/>
    </row>
    <row r="30" spans="1:14" x14ac:dyDescent="0.25">
      <c r="A30" s="111">
        <v>2103101</v>
      </c>
      <c r="B30" s="111" t="s">
        <v>77</v>
      </c>
      <c r="C30" s="138">
        <v>0</v>
      </c>
      <c r="D30" s="138">
        <v>4000000</v>
      </c>
      <c r="E30" s="138">
        <v>0</v>
      </c>
      <c r="F30" s="138">
        <v>4000000</v>
      </c>
      <c r="G30" s="138">
        <v>0</v>
      </c>
      <c r="H30" s="138">
        <v>4000000</v>
      </c>
      <c r="I30" s="139">
        <v>0</v>
      </c>
      <c r="J30" s="146">
        <v>0</v>
      </c>
      <c r="K30" t="str">
        <f t="shared" si="1"/>
        <v>B</v>
      </c>
      <c r="L30" s="12">
        <f t="shared" si="0"/>
        <v>-4000000</v>
      </c>
      <c r="M30" s="140"/>
      <c r="N30" s="152"/>
    </row>
    <row r="31" spans="1:14" x14ac:dyDescent="0.25">
      <c r="A31" s="111">
        <v>2105101</v>
      </c>
      <c r="B31" s="111" t="s">
        <v>554</v>
      </c>
      <c r="C31" s="138">
        <v>302230</v>
      </c>
      <c r="D31" s="138">
        <v>302230</v>
      </c>
      <c r="E31" s="138">
        <v>0</v>
      </c>
      <c r="F31" s="138">
        <v>0</v>
      </c>
      <c r="G31" s="138">
        <v>0</v>
      </c>
      <c r="H31" s="138">
        <v>0</v>
      </c>
      <c r="I31" s="139">
        <v>0</v>
      </c>
      <c r="J31" s="146">
        <v>0</v>
      </c>
      <c r="K31" t="str">
        <f t="shared" ref="K31:K33" si="4">IF(A31&lt;4100000,"B","R")</f>
        <v>B</v>
      </c>
      <c r="L31" s="12">
        <f t="shared" ref="L31:L33" si="5">+IF(K31="B",G31-H31,I31-J31)</f>
        <v>0</v>
      </c>
      <c r="M31" s="140"/>
      <c r="N31" s="152"/>
    </row>
    <row r="32" spans="1:14" x14ac:dyDescent="0.25">
      <c r="A32" s="111">
        <v>2105102</v>
      </c>
      <c r="B32" s="111" t="s">
        <v>684</v>
      </c>
      <c r="C32" s="138">
        <v>2990457</v>
      </c>
      <c r="D32" s="138">
        <v>2990457</v>
      </c>
      <c r="E32" s="138">
        <v>0</v>
      </c>
      <c r="F32" s="138">
        <v>0</v>
      </c>
      <c r="G32" s="138">
        <v>0</v>
      </c>
      <c r="H32" s="138">
        <v>0</v>
      </c>
      <c r="I32" s="139">
        <v>0</v>
      </c>
      <c r="J32" s="146">
        <v>0</v>
      </c>
      <c r="K32" t="str">
        <f t="shared" si="4"/>
        <v>B</v>
      </c>
      <c r="L32" s="12">
        <f t="shared" si="5"/>
        <v>0</v>
      </c>
      <c r="M32" s="140"/>
      <c r="N32" s="152"/>
    </row>
    <row r="33" spans="1:14" x14ac:dyDescent="0.25">
      <c r="A33" s="111">
        <v>2107100</v>
      </c>
      <c r="B33" s="111" t="s">
        <v>490</v>
      </c>
      <c r="C33" s="138">
        <v>8709881</v>
      </c>
      <c r="D33" s="138">
        <v>9336381</v>
      </c>
      <c r="E33" s="138">
        <v>0</v>
      </c>
      <c r="F33" s="138">
        <v>626500</v>
      </c>
      <c r="G33" s="138">
        <v>0</v>
      </c>
      <c r="H33" s="138">
        <v>626500</v>
      </c>
      <c r="I33" s="139">
        <v>0</v>
      </c>
      <c r="J33" s="146">
        <v>0</v>
      </c>
      <c r="K33" t="str">
        <f t="shared" si="4"/>
        <v>B</v>
      </c>
      <c r="L33" s="12">
        <f t="shared" si="5"/>
        <v>-626500</v>
      </c>
      <c r="M33" s="140"/>
      <c r="N33" s="152"/>
    </row>
    <row r="34" spans="1:14" x14ac:dyDescent="0.25">
      <c r="A34" s="111">
        <v>2107102</v>
      </c>
      <c r="B34" s="111" t="s">
        <v>82</v>
      </c>
      <c r="C34" s="138">
        <v>6107668</v>
      </c>
      <c r="D34" s="138">
        <v>6107668</v>
      </c>
      <c r="E34" s="138">
        <v>0</v>
      </c>
      <c r="F34" s="138">
        <v>0</v>
      </c>
      <c r="G34" s="138">
        <v>0</v>
      </c>
      <c r="H34" s="138">
        <v>0</v>
      </c>
      <c r="I34" s="139">
        <v>0</v>
      </c>
      <c r="J34" s="146">
        <v>0</v>
      </c>
      <c r="K34" t="str">
        <f t="shared" si="1"/>
        <v>B</v>
      </c>
      <c r="L34" s="12">
        <f t="shared" si="0"/>
        <v>0</v>
      </c>
      <c r="M34" s="140"/>
      <c r="N34" s="152"/>
    </row>
    <row r="35" spans="1:14" x14ac:dyDescent="0.25">
      <c r="A35" s="111">
        <v>2107103</v>
      </c>
      <c r="B35" s="111" t="s">
        <v>264</v>
      </c>
      <c r="C35" s="138">
        <v>1831479</v>
      </c>
      <c r="D35" s="138">
        <v>1831479</v>
      </c>
      <c r="E35" s="138">
        <v>0</v>
      </c>
      <c r="F35" s="138">
        <v>0</v>
      </c>
      <c r="G35" s="138">
        <v>0</v>
      </c>
      <c r="H35" s="138">
        <v>0</v>
      </c>
      <c r="I35" s="139">
        <v>0</v>
      </c>
      <c r="J35" s="146">
        <v>0</v>
      </c>
      <c r="K35" t="str">
        <f t="shared" si="1"/>
        <v>B</v>
      </c>
      <c r="L35" s="12">
        <f t="shared" si="0"/>
        <v>0</v>
      </c>
      <c r="M35" s="140"/>
      <c r="N35" s="152"/>
    </row>
    <row r="36" spans="1:14" x14ac:dyDescent="0.25">
      <c r="A36" s="111">
        <v>2107105</v>
      </c>
      <c r="B36" s="111" t="s">
        <v>83</v>
      </c>
      <c r="C36" s="138">
        <v>20860561</v>
      </c>
      <c r="D36" s="138">
        <v>20860561</v>
      </c>
      <c r="E36" s="138">
        <v>0</v>
      </c>
      <c r="F36" s="138">
        <v>0</v>
      </c>
      <c r="G36" s="138">
        <v>0</v>
      </c>
      <c r="H36" s="138">
        <v>0</v>
      </c>
      <c r="I36" s="139">
        <v>0</v>
      </c>
      <c r="J36" s="146">
        <v>0</v>
      </c>
      <c r="K36" t="str">
        <f t="shared" si="1"/>
        <v>B</v>
      </c>
      <c r="L36" s="12">
        <f t="shared" si="0"/>
        <v>0</v>
      </c>
      <c r="M36" s="140"/>
      <c r="N36" s="152"/>
    </row>
    <row r="37" spans="1:14" x14ac:dyDescent="0.25">
      <c r="A37" s="111">
        <v>2107106</v>
      </c>
      <c r="B37" s="111" t="s">
        <v>84</v>
      </c>
      <c r="C37" s="138">
        <v>8832859</v>
      </c>
      <c r="D37" s="138">
        <v>8832859</v>
      </c>
      <c r="E37" s="138">
        <v>0</v>
      </c>
      <c r="F37" s="138">
        <v>0</v>
      </c>
      <c r="G37" s="138">
        <v>0</v>
      </c>
      <c r="H37" s="138">
        <v>0</v>
      </c>
      <c r="I37" s="139">
        <v>0</v>
      </c>
      <c r="J37" s="146">
        <v>0</v>
      </c>
      <c r="K37" t="str">
        <f t="shared" si="1"/>
        <v>B</v>
      </c>
      <c r="L37" s="12">
        <f t="shared" si="0"/>
        <v>0</v>
      </c>
      <c r="M37" s="140"/>
      <c r="N37" s="152"/>
    </row>
    <row r="38" spans="1:14" x14ac:dyDescent="0.25">
      <c r="A38" s="111">
        <v>2107107</v>
      </c>
      <c r="B38" s="111" t="s">
        <v>85</v>
      </c>
      <c r="C38" s="138">
        <v>1147698</v>
      </c>
      <c r="D38" s="138">
        <v>1147698</v>
      </c>
      <c r="E38" s="138">
        <v>0</v>
      </c>
      <c r="F38" s="138">
        <v>0</v>
      </c>
      <c r="G38" s="138">
        <v>0</v>
      </c>
      <c r="H38" s="138">
        <v>0</v>
      </c>
      <c r="I38" s="139">
        <v>0</v>
      </c>
      <c r="J38" s="146">
        <v>0</v>
      </c>
      <c r="K38" t="str">
        <f t="shared" si="1"/>
        <v>B</v>
      </c>
      <c r="L38" s="12">
        <f t="shared" si="0"/>
        <v>0</v>
      </c>
      <c r="M38" s="140"/>
      <c r="N38" s="152"/>
    </row>
    <row r="39" spans="1:14" x14ac:dyDescent="0.25">
      <c r="A39" s="111">
        <v>2107110</v>
      </c>
      <c r="B39" s="111" t="s">
        <v>497</v>
      </c>
      <c r="C39" s="138">
        <v>798008</v>
      </c>
      <c r="D39" s="138">
        <v>798008</v>
      </c>
      <c r="E39" s="138">
        <v>0</v>
      </c>
      <c r="F39" s="138">
        <v>0</v>
      </c>
      <c r="G39" s="138">
        <v>0</v>
      </c>
      <c r="H39" s="138">
        <v>0</v>
      </c>
      <c r="I39" s="139">
        <v>0</v>
      </c>
      <c r="J39" s="146">
        <v>0</v>
      </c>
      <c r="K39" t="str">
        <f t="shared" si="1"/>
        <v>B</v>
      </c>
      <c r="L39" s="12">
        <f t="shared" si="0"/>
        <v>0</v>
      </c>
      <c r="M39" s="140"/>
      <c r="N39" s="152"/>
    </row>
    <row r="40" spans="1:14" x14ac:dyDescent="0.25">
      <c r="A40" s="111">
        <v>2206101</v>
      </c>
      <c r="B40" s="111" t="s">
        <v>86</v>
      </c>
      <c r="C40" s="138">
        <v>60125394</v>
      </c>
      <c r="D40" s="138">
        <v>68356007</v>
      </c>
      <c r="E40" s="138">
        <v>0</v>
      </c>
      <c r="F40" s="138">
        <v>8230613</v>
      </c>
      <c r="G40" s="138">
        <v>0</v>
      </c>
      <c r="H40" s="138">
        <v>8230613</v>
      </c>
      <c r="I40" s="139">
        <v>0</v>
      </c>
      <c r="J40" s="146">
        <v>0</v>
      </c>
      <c r="K40" t="str">
        <f t="shared" si="1"/>
        <v>B</v>
      </c>
      <c r="L40" s="12">
        <f t="shared" si="0"/>
        <v>-8230613</v>
      </c>
      <c r="M40" s="140"/>
      <c r="N40" s="152"/>
    </row>
    <row r="41" spans="1:14" x14ac:dyDescent="0.25">
      <c r="A41" s="111">
        <v>2207101</v>
      </c>
      <c r="B41" s="111" t="s">
        <v>510</v>
      </c>
      <c r="C41" s="138">
        <v>35000000</v>
      </c>
      <c r="D41" s="138">
        <v>35000000</v>
      </c>
      <c r="E41" s="138">
        <v>0</v>
      </c>
      <c r="F41" s="138">
        <v>0</v>
      </c>
      <c r="G41" s="138">
        <v>0</v>
      </c>
      <c r="H41" s="138">
        <v>0</v>
      </c>
      <c r="I41" s="139">
        <v>0</v>
      </c>
      <c r="J41" s="145">
        <v>0</v>
      </c>
      <c r="K41" t="str">
        <f t="shared" si="1"/>
        <v>B</v>
      </c>
      <c r="L41" s="12">
        <f t="shared" si="0"/>
        <v>0</v>
      </c>
      <c r="M41" s="140"/>
      <c r="N41" s="152"/>
    </row>
    <row r="42" spans="1:14" x14ac:dyDescent="0.25">
      <c r="A42" s="111">
        <v>3101101</v>
      </c>
      <c r="B42" s="111" t="s">
        <v>501</v>
      </c>
      <c r="C42" s="138">
        <v>0</v>
      </c>
      <c r="D42" s="138">
        <v>1000000</v>
      </c>
      <c r="E42" s="138">
        <v>0</v>
      </c>
      <c r="F42" s="138">
        <v>1000000</v>
      </c>
      <c r="G42" s="138">
        <v>0</v>
      </c>
      <c r="H42" s="138">
        <v>1000000</v>
      </c>
      <c r="I42" s="139">
        <v>0</v>
      </c>
      <c r="J42" s="145">
        <v>0</v>
      </c>
      <c r="K42" t="str">
        <f t="shared" si="1"/>
        <v>B</v>
      </c>
      <c r="L42" s="12">
        <f t="shared" si="0"/>
        <v>-1000000</v>
      </c>
      <c r="M42" s="140"/>
      <c r="N42" s="152"/>
    </row>
    <row r="43" spans="1:14" x14ac:dyDescent="0.25">
      <c r="A43" s="111">
        <v>3101401</v>
      </c>
      <c r="B43" s="111" t="s">
        <v>78</v>
      </c>
      <c r="C43" s="138">
        <v>0</v>
      </c>
      <c r="D43" s="138">
        <v>12160666</v>
      </c>
      <c r="E43" s="138">
        <v>0</v>
      </c>
      <c r="F43" s="138">
        <v>12160666</v>
      </c>
      <c r="G43" s="138">
        <v>0</v>
      </c>
      <c r="H43" s="138">
        <v>12160666</v>
      </c>
      <c r="I43" s="139">
        <v>0</v>
      </c>
      <c r="J43" s="145">
        <v>0</v>
      </c>
      <c r="K43" t="str">
        <f t="shared" si="1"/>
        <v>B</v>
      </c>
      <c r="L43" s="12">
        <f t="shared" si="0"/>
        <v>-12160666</v>
      </c>
      <c r="M43" s="140"/>
      <c r="N43" s="152"/>
    </row>
    <row r="44" spans="1:14" x14ac:dyDescent="0.25">
      <c r="A44" s="111">
        <v>4100001</v>
      </c>
      <c r="B44" s="111" t="s">
        <v>555</v>
      </c>
      <c r="C44" s="138">
        <v>0</v>
      </c>
      <c r="D44" s="138">
        <v>69488315</v>
      </c>
      <c r="E44" s="138">
        <v>0</v>
      </c>
      <c r="F44" s="138">
        <v>69488315</v>
      </c>
      <c r="G44" s="138">
        <v>0</v>
      </c>
      <c r="H44" s="138">
        <v>0</v>
      </c>
      <c r="I44" s="139">
        <v>0</v>
      </c>
      <c r="J44" s="145">
        <v>69488315</v>
      </c>
      <c r="K44" t="str">
        <f t="shared" si="1"/>
        <v>R</v>
      </c>
      <c r="L44" s="12">
        <f t="shared" si="0"/>
        <v>-69488315</v>
      </c>
      <c r="M44" s="140"/>
      <c r="N44" s="152"/>
    </row>
    <row r="45" spans="1:14" x14ac:dyDescent="0.25">
      <c r="A45" s="111">
        <v>4120101</v>
      </c>
      <c r="B45" s="111" t="s">
        <v>601</v>
      </c>
      <c r="C45" s="138">
        <v>0</v>
      </c>
      <c r="D45" s="138">
        <v>23894162</v>
      </c>
      <c r="E45" s="138">
        <v>0</v>
      </c>
      <c r="F45" s="138">
        <v>23894162</v>
      </c>
      <c r="G45" s="138">
        <v>0</v>
      </c>
      <c r="H45" s="138">
        <v>0</v>
      </c>
      <c r="I45" s="139">
        <v>0</v>
      </c>
      <c r="J45" s="145">
        <v>23894162</v>
      </c>
      <c r="K45" t="str">
        <f t="shared" si="1"/>
        <v>R</v>
      </c>
      <c r="L45" s="12">
        <f t="shared" si="0"/>
        <v>-23894162</v>
      </c>
      <c r="M45" s="140"/>
      <c r="N45" s="152"/>
    </row>
    <row r="46" spans="1:14" x14ac:dyDescent="0.25">
      <c r="A46" s="111">
        <v>4501001</v>
      </c>
      <c r="B46" s="111" t="s">
        <v>500</v>
      </c>
      <c r="C46" s="138">
        <v>1525</v>
      </c>
      <c r="D46" s="138">
        <v>160022001</v>
      </c>
      <c r="E46" s="138">
        <v>0</v>
      </c>
      <c r="F46" s="138">
        <v>160020476</v>
      </c>
      <c r="G46" s="138">
        <v>0</v>
      </c>
      <c r="H46" s="138">
        <v>0</v>
      </c>
      <c r="I46" s="139">
        <v>0</v>
      </c>
      <c r="J46" s="145">
        <v>160020476</v>
      </c>
      <c r="K46" t="str">
        <f t="shared" si="1"/>
        <v>R</v>
      </c>
      <c r="L46" s="12">
        <f t="shared" si="0"/>
        <v>-160020476</v>
      </c>
      <c r="M46" s="140"/>
      <c r="N46" s="152"/>
    </row>
    <row r="47" spans="1:14" x14ac:dyDescent="0.25">
      <c r="A47" s="111">
        <v>5130101</v>
      </c>
      <c r="B47" s="111" t="s">
        <v>87</v>
      </c>
      <c r="C47" s="138">
        <v>150166020</v>
      </c>
      <c r="D47" s="138">
        <v>0</v>
      </c>
      <c r="E47" s="138">
        <v>150166020</v>
      </c>
      <c r="F47" s="138">
        <v>0</v>
      </c>
      <c r="G47" s="138">
        <v>0</v>
      </c>
      <c r="H47" s="138">
        <v>0</v>
      </c>
      <c r="I47" s="139">
        <v>150166020</v>
      </c>
      <c r="J47" s="145">
        <v>0</v>
      </c>
      <c r="K47" t="str">
        <f t="shared" si="1"/>
        <v>R</v>
      </c>
      <c r="L47" s="12">
        <f t="shared" si="0"/>
        <v>150166020</v>
      </c>
      <c r="M47" s="140"/>
      <c r="N47" s="152"/>
    </row>
    <row r="48" spans="1:14" x14ac:dyDescent="0.25">
      <c r="A48" s="111">
        <v>5130102</v>
      </c>
      <c r="B48" s="111" t="s">
        <v>511</v>
      </c>
      <c r="C48" s="138">
        <v>7420000</v>
      </c>
      <c r="D48" s="138">
        <v>0</v>
      </c>
      <c r="E48" s="138">
        <v>7420000</v>
      </c>
      <c r="F48" s="138">
        <v>0</v>
      </c>
      <c r="G48" s="138">
        <v>0</v>
      </c>
      <c r="H48" s="138">
        <v>0</v>
      </c>
      <c r="I48" s="139">
        <v>7420000</v>
      </c>
      <c r="J48" s="145">
        <v>0</v>
      </c>
      <c r="K48" t="str">
        <f t="shared" si="1"/>
        <v>R</v>
      </c>
      <c r="L48" s="12">
        <f t="shared" si="0"/>
        <v>7420000</v>
      </c>
      <c r="M48" s="140"/>
      <c r="N48" s="152"/>
    </row>
    <row r="49" spans="1:14" x14ac:dyDescent="0.25">
      <c r="A49" s="111">
        <v>5130104</v>
      </c>
      <c r="B49" s="111" t="s">
        <v>88</v>
      </c>
      <c r="C49" s="138">
        <v>12000000</v>
      </c>
      <c r="D49" s="138">
        <v>0</v>
      </c>
      <c r="E49" s="138">
        <v>12000000</v>
      </c>
      <c r="F49" s="138">
        <v>0</v>
      </c>
      <c r="G49" s="138">
        <v>0</v>
      </c>
      <c r="H49" s="138">
        <v>0</v>
      </c>
      <c r="I49" s="139">
        <v>12000000</v>
      </c>
      <c r="J49" s="145">
        <v>0</v>
      </c>
      <c r="K49" t="str">
        <f t="shared" si="1"/>
        <v>R</v>
      </c>
      <c r="L49" s="12">
        <f t="shared" si="0"/>
        <v>12000000</v>
      </c>
      <c r="M49" s="140"/>
      <c r="N49" s="152"/>
    </row>
    <row r="50" spans="1:14" x14ac:dyDescent="0.25">
      <c r="A50" s="111">
        <v>5130105</v>
      </c>
      <c r="B50" s="111" t="s">
        <v>89</v>
      </c>
      <c r="C50" s="138">
        <v>9600000</v>
      </c>
      <c r="D50" s="138">
        <v>0</v>
      </c>
      <c r="E50" s="138">
        <v>9600000</v>
      </c>
      <c r="F50" s="138">
        <v>0</v>
      </c>
      <c r="G50" s="138">
        <v>0</v>
      </c>
      <c r="H50" s="138">
        <v>0</v>
      </c>
      <c r="I50" s="139">
        <v>9600000</v>
      </c>
      <c r="J50" s="145">
        <v>0</v>
      </c>
      <c r="K50" t="str">
        <f t="shared" si="1"/>
        <v>R</v>
      </c>
      <c r="L50" s="12">
        <f t="shared" si="0"/>
        <v>9600000</v>
      </c>
      <c r="M50" s="140"/>
      <c r="N50" s="152"/>
    </row>
    <row r="51" spans="1:14" x14ac:dyDescent="0.25">
      <c r="A51" s="111">
        <v>5130108</v>
      </c>
      <c r="B51" s="111" t="s">
        <v>525</v>
      </c>
      <c r="C51" s="138">
        <v>255200</v>
      </c>
      <c r="D51" s="138">
        <v>255200</v>
      </c>
      <c r="E51" s="138">
        <v>0</v>
      </c>
      <c r="F51" s="138">
        <v>0</v>
      </c>
      <c r="G51" s="138">
        <v>0</v>
      </c>
      <c r="H51" s="138">
        <v>0</v>
      </c>
      <c r="I51" s="139">
        <v>0</v>
      </c>
      <c r="J51" s="145">
        <v>0</v>
      </c>
      <c r="K51" t="str">
        <f t="shared" si="1"/>
        <v>R</v>
      </c>
      <c r="L51" s="12">
        <f t="shared" si="0"/>
        <v>0</v>
      </c>
      <c r="M51" s="140"/>
      <c r="N51" s="152"/>
    </row>
    <row r="52" spans="1:14" x14ac:dyDescent="0.25">
      <c r="A52" s="111">
        <v>5130109</v>
      </c>
      <c r="B52" s="111" t="s">
        <v>90</v>
      </c>
      <c r="C52" s="138">
        <v>66148166</v>
      </c>
      <c r="D52" s="138">
        <v>60380594</v>
      </c>
      <c r="E52" s="138">
        <v>5767572</v>
      </c>
      <c r="F52" s="138">
        <v>0</v>
      </c>
      <c r="G52" s="138">
        <v>0</v>
      </c>
      <c r="H52" s="138">
        <v>0</v>
      </c>
      <c r="I52" s="139">
        <v>5767572</v>
      </c>
      <c r="J52" s="145">
        <v>0</v>
      </c>
      <c r="K52" t="str">
        <f t="shared" si="1"/>
        <v>R</v>
      </c>
      <c r="L52" s="12">
        <f t="shared" si="0"/>
        <v>5767572</v>
      </c>
      <c r="M52" s="140"/>
      <c r="N52" s="152"/>
    </row>
    <row r="53" spans="1:14" x14ac:dyDescent="0.25">
      <c r="A53" s="111">
        <v>5130113</v>
      </c>
      <c r="B53" s="111" t="s">
        <v>91</v>
      </c>
      <c r="C53" s="138">
        <v>7543306</v>
      </c>
      <c r="D53" s="138">
        <v>0</v>
      </c>
      <c r="E53" s="138">
        <v>7543306</v>
      </c>
      <c r="F53" s="138">
        <v>0</v>
      </c>
      <c r="G53" s="138">
        <v>0</v>
      </c>
      <c r="H53" s="138">
        <v>0</v>
      </c>
      <c r="I53" s="139">
        <v>7543306</v>
      </c>
      <c r="J53" s="145">
        <v>0</v>
      </c>
      <c r="K53" t="str">
        <f t="shared" si="1"/>
        <v>R</v>
      </c>
      <c r="L53" s="12">
        <f t="shared" si="0"/>
        <v>7543306</v>
      </c>
      <c r="M53" s="140"/>
      <c r="N53" s="152"/>
    </row>
    <row r="54" spans="1:14" x14ac:dyDescent="0.25">
      <c r="A54" s="111">
        <v>5130151</v>
      </c>
      <c r="B54" s="111" t="s">
        <v>73</v>
      </c>
      <c r="C54" s="138">
        <v>3322495</v>
      </c>
      <c r="D54" s="138">
        <v>1623764</v>
      </c>
      <c r="E54" s="138">
        <v>1698731</v>
      </c>
      <c r="F54" s="138">
        <v>0</v>
      </c>
      <c r="G54" s="138">
        <v>0</v>
      </c>
      <c r="H54" s="138">
        <v>0</v>
      </c>
      <c r="I54" s="139">
        <v>1698731</v>
      </c>
      <c r="J54" s="145">
        <v>0</v>
      </c>
      <c r="K54" t="str">
        <f t="shared" si="1"/>
        <v>R</v>
      </c>
      <c r="L54" s="12">
        <f t="shared" si="0"/>
        <v>1698731</v>
      </c>
      <c r="M54" s="140"/>
      <c r="N54" s="152"/>
    </row>
    <row r="55" spans="1:14" x14ac:dyDescent="0.25">
      <c r="A55" s="111">
        <v>5130162</v>
      </c>
      <c r="B55" s="111" t="s">
        <v>523</v>
      </c>
      <c r="C55" s="138">
        <v>2507844</v>
      </c>
      <c r="D55" s="138">
        <v>1210000</v>
      </c>
      <c r="E55" s="138">
        <v>1297844</v>
      </c>
      <c r="F55" s="138">
        <v>0</v>
      </c>
      <c r="G55" s="138">
        <v>0</v>
      </c>
      <c r="H55" s="138">
        <v>0</v>
      </c>
      <c r="I55" s="139">
        <v>1297844</v>
      </c>
      <c r="J55" s="145">
        <v>0</v>
      </c>
      <c r="K55" t="str">
        <f t="shared" si="1"/>
        <v>R</v>
      </c>
      <c r="L55" s="12">
        <f t="shared" si="0"/>
        <v>1297844</v>
      </c>
      <c r="M55" s="140"/>
      <c r="N55" s="152"/>
    </row>
    <row r="56" spans="1:14" x14ac:dyDescent="0.25">
      <c r="A56" s="111">
        <v>5130402</v>
      </c>
      <c r="B56" s="111" t="s">
        <v>488</v>
      </c>
      <c r="C56" s="138">
        <v>27342652</v>
      </c>
      <c r="D56" s="138">
        <v>9945243</v>
      </c>
      <c r="E56" s="138">
        <v>17397409</v>
      </c>
      <c r="F56" s="138">
        <v>0</v>
      </c>
      <c r="G56" s="138">
        <v>0</v>
      </c>
      <c r="H56" s="138">
        <v>0</v>
      </c>
      <c r="I56" s="139">
        <v>17397409</v>
      </c>
      <c r="J56" s="145">
        <v>0</v>
      </c>
      <c r="K56" t="str">
        <f t="shared" si="1"/>
        <v>R</v>
      </c>
      <c r="L56" s="12">
        <f t="shared" si="0"/>
        <v>17397409</v>
      </c>
      <c r="M56" s="140"/>
      <c r="N56" s="152"/>
    </row>
    <row r="57" spans="1:14" x14ac:dyDescent="0.25">
      <c r="A57" s="111">
        <v>5130601</v>
      </c>
      <c r="B57" s="111" t="s">
        <v>92</v>
      </c>
      <c r="C57" s="138">
        <v>9600000</v>
      </c>
      <c r="D57" s="138">
        <v>0</v>
      </c>
      <c r="E57" s="138">
        <v>9600000</v>
      </c>
      <c r="F57" s="138">
        <v>0</v>
      </c>
      <c r="G57" s="138">
        <v>0</v>
      </c>
      <c r="H57" s="138">
        <v>0</v>
      </c>
      <c r="I57" s="139">
        <v>9600000</v>
      </c>
      <c r="J57" s="145">
        <v>0</v>
      </c>
      <c r="K57" t="str">
        <f t="shared" si="1"/>
        <v>R</v>
      </c>
      <c r="L57" s="12">
        <f t="shared" si="0"/>
        <v>9600000</v>
      </c>
      <c r="M57" s="140"/>
      <c r="N57" s="152"/>
    </row>
    <row r="58" spans="1:14" x14ac:dyDescent="0.25">
      <c r="A58" s="111">
        <v>5131000</v>
      </c>
      <c r="B58" s="111" t="s">
        <v>191</v>
      </c>
      <c r="C58" s="138">
        <v>9773590</v>
      </c>
      <c r="D58" s="138">
        <v>8399179</v>
      </c>
      <c r="E58" s="138">
        <v>1374411</v>
      </c>
      <c r="F58" s="138">
        <v>0</v>
      </c>
      <c r="G58" s="138">
        <v>0</v>
      </c>
      <c r="H58" s="138">
        <v>0</v>
      </c>
      <c r="I58" s="139">
        <v>1374411</v>
      </c>
      <c r="J58" s="145">
        <v>0</v>
      </c>
      <c r="K58" t="str">
        <f t="shared" si="1"/>
        <v>R</v>
      </c>
      <c r="L58" s="12">
        <f t="shared" si="0"/>
        <v>1374411</v>
      </c>
      <c r="M58" s="140"/>
      <c r="N58" s="152"/>
    </row>
    <row r="59" spans="1:14" x14ac:dyDescent="0.25">
      <c r="A59" s="111">
        <v>5131001</v>
      </c>
      <c r="B59" s="111" t="s">
        <v>191</v>
      </c>
      <c r="C59" s="138">
        <v>489775</v>
      </c>
      <c r="D59" s="138">
        <v>31639</v>
      </c>
      <c r="E59" s="138">
        <v>458136</v>
      </c>
      <c r="F59" s="138">
        <v>0</v>
      </c>
      <c r="G59" s="138">
        <v>0</v>
      </c>
      <c r="H59" s="138">
        <v>0</v>
      </c>
      <c r="I59" s="139">
        <v>458136</v>
      </c>
      <c r="J59" s="145">
        <v>0</v>
      </c>
      <c r="K59" t="str">
        <f t="shared" si="1"/>
        <v>R</v>
      </c>
      <c r="L59" s="12">
        <f t="shared" si="0"/>
        <v>458136</v>
      </c>
      <c r="M59" s="140"/>
      <c r="N59" s="152"/>
    </row>
    <row r="60" spans="1:14" x14ac:dyDescent="0.25">
      <c r="A60" s="111">
        <v>5140101</v>
      </c>
      <c r="B60" s="111" t="s">
        <v>545</v>
      </c>
      <c r="C60" s="138">
        <v>283626</v>
      </c>
      <c r="D60" s="138">
        <v>273091</v>
      </c>
      <c r="E60" s="138">
        <v>10535</v>
      </c>
      <c r="F60" s="138">
        <v>0</v>
      </c>
      <c r="G60" s="138">
        <v>0</v>
      </c>
      <c r="H60" s="138">
        <v>0</v>
      </c>
      <c r="I60" s="139">
        <v>10535</v>
      </c>
      <c r="J60" s="145">
        <v>0</v>
      </c>
      <c r="K60" t="str">
        <f t="shared" si="1"/>
        <v>R</v>
      </c>
      <c r="L60" s="12">
        <f t="shared" si="0"/>
        <v>10535</v>
      </c>
      <c r="M60" s="140"/>
      <c r="N60" s="152"/>
    </row>
    <row r="61" spans="1:14" x14ac:dyDescent="0.25">
      <c r="A61" s="111">
        <v>5150201</v>
      </c>
      <c r="B61" s="111" t="s">
        <v>586</v>
      </c>
      <c r="C61" s="138">
        <v>0</v>
      </c>
      <c r="D61" s="138">
        <v>15469</v>
      </c>
      <c r="E61" s="138">
        <v>0</v>
      </c>
      <c r="F61" s="138">
        <v>15469</v>
      </c>
      <c r="G61" s="138">
        <v>0</v>
      </c>
      <c r="H61" s="138">
        <v>0</v>
      </c>
      <c r="I61" s="139">
        <v>0</v>
      </c>
      <c r="J61" s="145">
        <v>15469</v>
      </c>
      <c r="K61" t="str">
        <f>IF(A61&lt;4100000,"B","R")</f>
        <v>R</v>
      </c>
      <c r="L61" s="12">
        <f>+IF(K61="B",G61-H61,I61-J61)</f>
        <v>-15469</v>
      </c>
      <c r="M61" s="140"/>
      <c r="N61" s="152"/>
    </row>
    <row r="62" spans="1:14" x14ac:dyDescent="0.25">
      <c r="A62" s="111">
        <v>5160101</v>
      </c>
      <c r="B62" s="111" t="s">
        <v>685</v>
      </c>
      <c r="C62" s="138">
        <v>3623079</v>
      </c>
      <c r="D62" s="138">
        <v>3306768</v>
      </c>
      <c r="E62" s="138">
        <v>316311</v>
      </c>
      <c r="F62" s="138">
        <v>0</v>
      </c>
      <c r="G62" s="138">
        <v>0</v>
      </c>
      <c r="H62" s="138">
        <v>0</v>
      </c>
      <c r="I62" s="139">
        <v>316311</v>
      </c>
      <c r="J62" s="145">
        <v>0</v>
      </c>
      <c r="K62" t="str">
        <f>IF(A62&lt;4100000,"B","R")</f>
        <v>R</v>
      </c>
      <c r="L62" s="12">
        <f>+IF(K62="B",G62-H62,I62-J62)</f>
        <v>316311</v>
      </c>
      <c r="M62" s="140"/>
      <c r="N62" s="152"/>
    </row>
    <row r="63" spans="1:14" x14ac:dyDescent="0.25">
      <c r="B63" s="143"/>
      <c r="C63" s="143"/>
      <c r="D63" s="143"/>
      <c r="E63" s="143"/>
      <c r="F63" s="143"/>
      <c r="G63" s="143"/>
      <c r="H63" s="143"/>
      <c r="I63" s="143"/>
      <c r="J63" s="143"/>
      <c r="N63" s="152"/>
    </row>
    <row r="64" spans="1:14" x14ac:dyDescent="0.25">
      <c r="B64" s="143" t="s">
        <v>482</v>
      </c>
      <c r="C64" s="144">
        <v>1191735563</v>
      </c>
      <c r="D64" s="144">
        <v>1191735563</v>
      </c>
      <c r="E64" s="144">
        <v>290186564</v>
      </c>
      <c r="F64" s="144">
        <v>290186564</v>
      </c>
      <c r="G64" s="144">
        <v>65536289</v>
      </c>
      <c r="H64" s="144">
        <v>36768142</v>
      </c>
      <c r="I64" s="144">
        <v>224650275</v>
      </c>
      <c r="J64" s="144">
        <v>253418422</v>
      </c>
      <c r="L64" s="12">
        <f t="shared" si="0"/>
        <v>-28768147</v>
      </c>
      <c r="M64" s="140"/>
    </row>
    <row r="65" spans="1:13" x14ac:dyDescent="0.25">
      <c r="B65" t="s">
        <v>483</v>
      </c>
      <c r="C65" s="141"/>
      <c r="D65" s="141"/>
      <c r="E65" s="141"/>
      <c r="F65" s="141"/>
      <c r="G65" s="142">
        <v>0</v>
      </c>
      <c r="H65" s="142">
        <v>28768147</v>
      </c>
      <c r="I65" s="142">
        <v>28768147</v>
      </c>
      <c r="J65" s="142">
        <v>0</v>
      </c>
      <c r="L65" s="140"/>
      <c r="M65" s="140"/>
    </row>
    <row r="66" spans="1:13" x14ac:dyDescent="0.25">
      <c r="B66" s="143" t="s">
        <v>484</v>
      </c>
      <c r="C66" s="144">
        <v>1191735563</v>
      </c>
      <c r="D66" s="144">
        <v>1191735563</v>
      </c>
      <c r="E66" s="144">
        <v>290186564</v>
      </c>
      <c r="F66" s="144">
        <v>290186564</v>
      </c>
      <c r="G66" s="144">
        <v>65536289</v>
      </c>
      <c r="H66" s="144">
        <v>65536289</v>
      </c>
      <c r="I66" s="144">
        <v>253418422</v>
      </c>
      <c r="J66" s="144">
        <v>253418422</v>
      </c>
      <c r="L66" s="142"/>
      <c r="M66" s="140"/>
    </row>
    <row r="67" spans="1:13" x14ac:dyDescent="0.25">
      <c r="B67" s="143"/>
      <c r="C67" s="143"/>
      <c r="D67" s="143"/>
      <c r="E67" s="143"/>
      <c r="F67" s="143"/>
      <c r="G67" s="143"/>
      <c r="H67" s="143"/>
      <c r="I67" s="143"/>
      <c r="J67" s="143"/>
    </row>
    <row r="68" spans="1:13" x14ac:dyDescent="0.25">
      <c r="B68" s="143" t="s">
        <v>499</v>
      </c>
      <c r="C68" s="144">
        <v>1191735563</v>
      </c>
      <c r="D68" s="144">
        <v>1191735563</v>
      </c>
      <c r="E68" s="144">
        <v>290186564</v>
      </c>
      <c r="F68" s="144">
        <v>290186564</v>
      </c>
      <c r="G68" s="144">
        <v>65536289</v>
      </c>
      <c r="H68" s="144">
        <v>36768142</v>
      </c>
      <c r="I68" s="144">
        <v>224650275</v>
      </c>
      <c r="J68" s="144">
        <v>253418422</v>
      </c>
      <c r="L68" s="140"/>
      <c r="M68" s="140"/>
    </row>
    <row r="69" spans="1:13" s="12" customFormat="1" x14ac:dyDescent="0.25">
      <c r="A69" s="141"/>
      <c r="B69" s="141" t="s">
        <v>483</v>
      </c>
      <c r="C69" s="141"/>
      <c r="D69" s="141"/>
      <c r="E69" s="141"/>
      <c r="F69" s="141"/>
      <c r="G69" s="142">
        <v>0</v>
      </c>
      <c r="H69" s="142">
        <v>28768147</v>
      </c>
      <c r="I69" s="142">
        <v>28768147</v>
      </c>
      <c r="J69" s="142">
        <v>0</v>
      </c>
      <c r="L69" s="142"/>
      <c r="M69" s="142"/>
    </row>
    <row r="70" spans="1:13" x14ac:dyDescent="0.25">
      <c r="B70" t="s">
        <v>484</v>
      </c>
      <c r="C70" s="140">
        <v>1191735563</v>
      </c>
      <c r="D70" s="140">
        <v>1191735563</v>
      </c>
      <c r="E70" s="140">
        <v>290186564</v>
      </c>
      <c r="F70" s="140">
        <v>290186564</v>
      </c>
      <c r="G70" s="140">
        <v>65536289</v>
      </c>
      <c r="H70" s="140">
        <v>65536289</v>
      </c>
      <c r="I70" s="140">
        <v>253418422</v>
      </c>
      <c r="J70" s="140">
        <v>253418422</v>
      </c>
      <c r="L70" s="140"/>
      <c r="M70" s="140"/>
    </row>
  </sheetData>
  <sortState xmlns:xlrd2="http://schemas.microsoft.com/office/spreadsheetml/2017/richdata2" ref="A12:F38">
    <sortCondition ref="A12"/>
  </sortState>
  <mergeCells count="7">
    <mergeCell ref="C9:D9"/>
    <mergeCell ref="A7:J7"/>
    <mergeCell ref="I9:J9"/>
    <mergeCell ref="A9:A10"/>
    <mergeCell ref="B9:B10"/>
    <mergeCell ref="E9:F9"/>
    <mergeCell ref="G9:H9"/>
  </mergeCells>
  <pageMargins left="0.70866141732283472" right="0.70866141732283472" top="0.74803149606299213" bottom="0.74803149606299213" header="0.31496062992125984" footer="0.31496062992125984"/>
  <pageSetup scale="51" orientation="landscape" horizontalDpi="30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20"/>
  <dimension ref="B1:D24"/>
  <sheetViews>
    <sheetView showGridLines="0" view="pageBreakPreview" zoomScale="90" zoomScaleNormal="100" zoomScaleSheetLayoutView="90" workbookViewId="0">
      <selection activeCell="D18" sqref="D18"/>
    </sheetView>
  </sheetViews>
  <sheetFormatPr baseColWidth="10" defaultRowHeight="15" x14ac:dyDescent="0.25"/>
  <cols>
    <col min="1" max="1" width="2" customWidth="1"/>
    <col min="3" max="3" width="83.5703125" customWidth="1"/>
    <col min="4" max="4" width="13.85546875" bestFit="1" customWidth="1"/>
  </cols>
  <sheetData>
    <row r="1" spans="2:4" ht="12.75" customHeight="1" x14ac:dyDescent="0.25">
      <c r="B1" s="8" t="s">
        <v>18</v>
      </c>
      <c r="C1" s="9" t="s">
        <v>599</v>
      </c>
    </row>
    <row r="2" spans="2:4" ht="12.75" customHeight="1" x14ac:dyDescent="0.25">
      <c r="B2" s="8" t="s">
        <v>19</v>
      </c>
      <c r="C2" s="10" t="s">
        <v>20</v>
      </c>
    </row>
    <row r="3" spans="2:4" ht="12.75" customHeight="1" x14ac:dyDescent="0.25">
      <c r="B3" s="8" t="s">
        <v>21</v>
      </c>
      <c r="C3" s="9" t="s">
        <v>495</v>
      </c>
    </row>
    <row r="4" spans="2:4" ht="12.75" customHeight="1" x14ac:dyDescent="0.25">
      <c r="B4" s="8" t="s">
        <v>22</v>
      </c>
      <c r="C4" s="9" t="s">
        <v>66</v>
      </c>
    </row>
    <row r="5" spans="2:4" ht="12.75" customHeight="1" x14ac:dyDescent="0.25">
      <c r="B5" s="8" t="s">
        <v>23</v>
      </c>
      <c r="C5" s="9" t="s">
        <v>67</v>
      </c>
    </row>
    <row r="8" spans="2:4" x14ac:dyDescent="0.25">
      <c r="B8" s="164"/>
      <c r="C8" s="164"/>
      <c r="D8" s="164"/>
    </row>
    <row r="10" spans="2:4" x14ac:dyDescent="0.25">
      <c r="B10" t="s">
        <v>24</v>
      </c>
      <c r="C10" s="3">
        <v>2107100</v>
      </c>
    </row>
    <row r="11" spans="2:4" x14ac:dyDescent="0.25">
      <c r="B11" t="s">
        <v>46</v>
      </c>
      <c r="C11" s="3" t="s">
        <v>274</v>
      </c>
    </row>
    <row r="13" spans="2:4" x14ac:dyDescent="0.25">
      <c r="D13" s="21" t="s">
        <v>49</v>
      </c>
    </row>
    <row r="14" spans="2:4" s="20" customFormat="1" x14ac:dyDescent="0.25">
      <c r="B14" s="20" t="s">
        <v>0</v>
      </c>
      <c r="C14" s="20" t="s">
        <v>64</v>
      </c>
      <c r="D14" s="22" t="s">
        <v>1</v>
      </c>
    </row>
    <row r="15" spans="2:4" s="20" customFormat="1" x14ac:dyDescent="0.25"/>
    <row r="16" spans="2:4" x14ac:dyDescent="0.25">
      <c r="B16" s="30">
        <v>44561</v>
      </c>
      <c r="C16" t="s">
        <v>667</v>
      </c>
      <c r="D16" s="12">
        <v>626500</v>
      </c>
    </row>
    <row r="19" spans="2:4" x14ac:dyDescent="0.25">
      <c r="B19" s="20" t="str">
        <f>+'CXP EERR'!B17</f>
        <v>Saldo al 31 de diciembre de 2021</v>
      </c>
      <c r="D19" s="22">
        <f>SUM(D14:D16)</f>
        <v>626500</v>
      </c>
    </row>
    <row r="20" spans="2:4" x14ac:dyDescent="0.25">
      <c r="D20" s="12"/>
    </row>
    <row r="21" spans="2:4" x14ac:dyDescent="0.25">
      <c r="D21" s="12"/>
    </row>
    <row r="22" spans="2:4" x14ac:dyDescent="0.25">
      <c r="C22" t="s">
        <v>485</v>
      </c>
      <c r="D22" s="12">
        <f>VLOOKUP(C10,Balance!$A$12:$L$48,12,0)</f>
        <v>-626500</v>
      </c>
    </row>
    <row r="23" spans="2:4" x14ac:dyDescent="0.25">
      <c r="C23" t="s">
        <v>481</v>
      </c>
      <c r="D23" s="12">
        <f>D22+D19</f>
        <v>0</v>
      </c>
    </row>
    <row r="24" spans="2:4" x14ac:dyDescent="0.25">
      <c r="D24" s="12"/>
    </row>
  </sheetData>
  <mergeCells count="1">
    <mergeCell ref="B8:D8"/>
  </mergeCells>
  <pageMargins left="0.7" right="0.7" top="0.75" bottom="0.75" header="0.3" footer="0.3"/>
  <pageSetup scale="77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21">
    <pageSetUpPr fitToPage="1"/>
  </sheetPr>
  <dimension ref="B1:D23"/>
  <sheetViews>
    <sheetView showGridLines="0" view="pageBreakPreview" zoomScale="90" zoomScaleNormal="90" zoomScaleSheetLayoutView="90" workbookViewId="0">
      <selection activeCell="C7" sqref="C7"/>
    </sheetView>
  </sheetViews>
  <sheetFormatPr baseColWidth="10" defaultRowHeight="15" x14ac:dyDescent="0.25"/>
  <cols>
    <col min="1" max="1" width="2" customWidth="1"/>
    <col min="3" max="3" width="85" customWidth="1"/>
    <col min="4" max="4" width="13.85546875" bestFit="1" customWidth="1"/>
  </cols>
  <sheetData>
    <row r="1" spans="2:4" ht="12.75" customHeight="1" x14ac:dyDescent="0.25">
      <c r="B1" s="8" t="s">
        <v>18</v>
      </c>
      <c r="C1" s="9" t="s">
        <v>599</v>
      </c>
    </row>
    <row r="2" spans="2:4" ht="12.75" customHeight="1" x14ac:dyDescent="0.25">
      <c r="B2" s="8" t="s">
        <v>19</v>
      </c>
      <c r="C2" s="10" t="s">
        <v>20</v>
      </c>
    </row>
    <row r="3" spans="2:4" ht="12.75" customHeight="1" x14ac:dyDescent="0.25">
      <c r="B3" s="8" t="s">
        <v>21</v>
      </c>
      <c r="C3" s="9" t="s">
        <v>495</v>
      </c>
    </row>
    <row r="4" spans="2:4" ht="12.75" customHeight="1" x14ac:dyDescent="0.25">
      <c r="B4" s="8" t="s">
        <v>22</v>
      </c>
      <c r="C4" s="9" t="s">
        <v>66</v>
      </c>
    </row>
    <row r="5" spans="2:4" ht="12.75" customHeight="1" x14ac:dyDescent="0.25">
      <c r="B5" s="8" t="s">
        <v>23</v>
      </c>
      <c r="C5" s="9" t="s">
        <v>67</v>
      </c>
    </row>
    <row r="8" spans="2:4" x14ac:dyDescent="0.25">
      <c r="B8" s="164"/>
      <c r="C8" s="164"/>
      <c r="D8" s="164"/>
    </row>
    <row r="10" spans="2:4" x14ac:dyDescent="0.25">
      <c r="B10" t="s">
        <v>24</v>
      </c>
      <c r="C10" s="3">
        <v>2107102</v>
      </c>
    </row>
    <row r="11" spans="2:4" x14ac:dyDescent="0.25">
      <c r="B11" t="s">
        <v>46</v>
      </c>
      <c r="C11" s="3" t="s">
        <v>94</v>
      </c>
    </row>
    <row r="13" spans="2:4" x14ac:dyDescent="0.25">
      <c r="D13" s="21" t="s">
        <v>49</v>
      </c>
    </row>
    <row r="14" spans="2:4" s="20" customFormat="1" x14ac:dyDescent="0.25">
      <c r="B14" s="20" t="s">
        <v>0</v>
      </c>
      <c r="C14" s="20" t="s">
        <v>64</v>
      </c>
      <c r="D14" s="22" t="s">
        <v>1</v>
      </c>
    </row>
    <row r="15" spans="2:4" x14ac:dyDescent="0.25">
      <c r="B15" s="30"/>
      <c r="D15" s="12"/>
    </row>
    <row r="18" spans="2:4" x14ac:dyDescent="0.25">
      <c r="B18" s="20" t="str">
        <f>+'CXP EERR'!B17</f>
        <v>Saldo al 31 de diciembre de 2021</v>
      </c>
      <c r="D18" s="22">
        <f>SUM(D14:D15)</f>
        <v>0</v>
      </c>
    </row>
    <row r="19" spans="2:4" x14ac:dyDescent="0.25">
      <c r="D19" s="12"/>
    </row>
    <row r="20" spans="2:4" x14ac:dyDescent="0.25">
      <c r="D20" s="12"/>
    </row>
    <row r="21" spans="2:4" x14ac:dyDescent="0.25">
      <c r="C21" t="s">
        <v>480</v>
      </c>
      <c r="D21" s="12">
        <f>VLOOKUP(C10,Balance!$A$12:$L$48,12,0)</f>
        <v>0</v>
      </c>
    </row>
    <row r="22" spans="2:4" x14ac:dyDescent="0.25">
      <c r="C22" t="s">
        <v>481</v>
      </c>
      <c r="D22" s="12">
        <f>+D21-D18</f>
        <v>0</v>
      </c>
    </row>
    <row r="23" spans="2:4" x14ac:dyDescent="0.25">
      <c r="D23" s="12"/>
    </row>
  </sheetData>
  <mergeCells count="1">
    <mergeCell ref="B8:D8"/>
  </mergeCells>
  <pageMargins left="0.70866141732283472" right="0.70866141732283472" top="0.74803149606299213" bottom="0.74803149606299213" header="0.31496062992125984" footer="0.31496062992125984"/>
  <pageSetup scale="80" orientation="portrait" horizontalDpi="30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22">
    <pageSetUpPr fitToPage="1"/>
  </sheetPr>
  <dimension ref="B1:D23"/>
  <sheetViews>
    <sheetView showGridLines="0" view="pageBreakPreview" zoomScale="90" zoomScaleNormal="90" zoomScaleSheetLayoutView="90" workbookViewId="0">
      <selection activeCell="C2" sqref="C2"/>
    </sheetView>
  </sheetViews>
  <sheetFormatPr baseColWidth="10" defaultRowHeight="15" x14ac:dyDescent="0.25"/>
  <cols>
    <col min="1" max="1" width="2" customWidth="1"/>
    <col min="3" max="3" width="86.5703125" customWidth="1"/>
    <col min="4" max="4" width="13.85546875" bestFit="1" customWidth="1"/>
  </cols>
  <sheetData>
    <row r="1" spans="2:4" ht="12.75" customHeight="1" x14ac:dyDescent="0.25">
      <c r="B1" s="8" t="s">
        <v>18</v>
      </c>
      <c r="C1" s="9" t="s">
        <v>599</v>
      </c>
    </row>
    <row r="2" spans="2:4" ht="12.75" customHeight="1" x14ac:dyDescent="0.25">
      <c r="B2" s="8" t="s">
        <v>19</v>
      </c>
      <c r="C2" s="10" t="s">
        <v>20</v>
      </c>
    </row>
    <row r="3" spans="2:4" ht="12.75" customHeight="1" x14ac:dyDescent="0.25">
      <c r="B3" s="8" t="s">
        <v>21</v>
      </c>
      <c r="C3" s="9" t="s">
        <v>495</v>
      </c>
    </row>
    <row r="4" spans="2:4" ht="12.75" customHeight="1" x14ac:dyDescent="0.25">
      <c r="B4" s="8" t="s">
        <v>22</v>
      </c>
      <c r="C4" s="9" t="s">
        <v>66</v>
      </c>
    </row>
    <row r="5" spans="2:4" ht="12.75" customHeight="1" x14ac:dyDescent="0.25">
      <c r="B5" s="8" t="s">
        <v>23</v>
      </c>
      <c r="C5" s="9" t="s">
        <v>67</v>
      </c>
    </row>
    <row r="8" spans="2:4" x14ac:dyDescent="0.25">
      <c r="B8" s="164"/>
      <c r="C8" s="164"/>
      <c r="D8" s="164"/>
    </row>
    <row r="10" spans="2:4" x14ac:dyDescent="0.25">
      <c r="B10" t="s">
        <v>24</v>
      </c>
      <c r="C10" s="3">
        <v>2107103</v>
      </c>
    </row>
    <row r="11" spans="2:4" x14ac:dyDescent="0.25">
      <c r="B11" t="s">
        <v>46</v>
      </c>
      <c r="C11" s="3" t="s">
        <v>4</v>
      </c>
    </row>
    <row r="13" spans="2:4" x14ac:dyDescent="0.25">
      <c r="D13" s="21" t="s">
        <v>49</v>
      </c>
    </row>
    <row r="14" spans="2:4" s="20" customFormat="1" x14ac:dyDescent="0.25">
      <c r="B14" s="20" t="s">
        <v>0</v>
      </c>
      <c r="C14" s="20" t="s">
        <v>64</v>
      </c>
      <c r="D14" s="22" t="s">
        <v>1</v>
      </c>
    </row>
    <row r="15" spans="2:4" x14ac:dyDescent="0.25">
      <c r="B15" s="30"/>
      <c r="D15" s="12"/>
    </row>
    <row r="16" spans="2:4" x14ac:dyDescent="0.25">
      <c r="B16" s="97"/>
      <c r="D16" s="12"/>
    </row>
    <row r="17" spans="2:4" x14ac:dyDescent="0.25">
      <c r="D17" s="12"/>
    </row>
    <row r="18" spans="2:4" x14ac:dyDescent="0.25">
      <c r="B18" s="20" t="str">
        <f>+'CXP EERR'!B17</f>
        <v>Saldo al 31 de diciembre de 2021</v>
      </c>
      <c r="D18" s="22">
        <f>SUM(D15:D17)</f>
        <v>0</v>
      </c>
    </row>
    <row r="19" spans="2:4" x14ac:dyDescent="0.25">
      <c r="D19" s="12"/>
    </row>
    <row r="20" spans="2:4" x14ac:dyDescent="0.25">
      <c r="D20" s="12"/>
    </row>
    <row r="21" spans="2:4" x14ac:dyDescent="0.25">
      <c r="C21" t="s">
        <v>480</v>
      </c>
      <c r="D21" s="12">
        <f>VLOOKUP(C10,Balance!$A$12:$L$48,12,0)</f>
        <v>0</v>
      </c>
    </row>
    <row r="22" spans="2:4" x14ac:dyDescent="0.25">
      <c r="C22" t="s">
        <v>481</v>
      </c>
      <c r="D22" s="12">
        <f>D21-D15</f>
        <v>0</v>
      </c>
    </row>
    <row r="23" spans="2:4" x14ac:dyDescent="0.25">
      <c r="D23" s="12"/>
    </row>
  </sheetData>
  <mergeCells count="1">
    <mergeCell ref="B8:D8"/>
  </mergeCells>
  <pageMargins left="0.70866141732283472" right="0.70866141732283472" top="0.74803149606299213" bottom="0.74803149606299213" header="0.31496062992125984" footer="0.31496062992125984"/>
  <pageSetup scale="79" orientation="portrait" horizontalDpi="30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23">
    <pageSetUpPr fitToPage="1"/>
  </sheetPr>
  <dimension ref="B1:D23"/>
  <sheetViews>
    <sheetView showGridLines="0" view="pageBreakPreview" zoomScale="90" zoomScaleNormal="90" zoomScaleSheetLayoutView="90" workbookViewId="0"/>
  </sheetViews>
  <sheetFormatPr baseColWidth="10" defaultRowHeight="15" x14ac:dyDescent="0.25"/>
  <cols>
    <col min="1" max="1" width="2" customWidth="1"/>
    <col min="3" max="3" width="84.140625" customWidth="1"/>
    <col min="4" max="4" width="13.85546875" bestFit="1" customWidth="1"/>
  </cols>
  <sheetData>
    <row r="1" spans="2:4" ht="12.75" customHeight="1" x14ac:dyDescent="0.25">
      <c r="B1" s="8" t="s">
        <v>18</v>
      </c>
      <c r="C1" s="9" t="s">
        <v>599</v>
      </c>
    </row>
    <row r="2" spans="2:4" ht="12.75" customHeight="1" x14ac:dyDescent="0.25">
      <c r="B2" s="8" t="s">
        <v>19</v>
      </c>
      <c r="C2" s="10" t="s">
        <v>20</v>
      </c>
    </row>
    <row r="3" spans="2:4" ht="12.75" customHeight="1" x14ac:dyDescent="0.25">
      <c r="B3" s="8" t="s">
        <v>21</v>
      </c>
      <c r="C3" s="9" t="s">
        <v>495</v>
      </c>
    </row>
    <row r="4" spans="2:4" ht="12.75" customHeight="1" x14ac:dyDescent="0.25">
      <c r="B4" s="8" t="s">
        <v>22</v>
      </c>
      <c r="C4" s="9" t="s">
        <v>66</v>
      </c>
    </row>
    <row r="5" spans="2:4" ht="12.75" customHeight="1" x14ac:dyDescent="0.25">
      <c r="B5" s="8" t="s">
        <v>23</v>
      </c>
      <c r="C5" s="9" t="s">
        <v>67</v>
      </c>
    </row>
    <row r="8" spans="2:4" x14ac:dyDescent="0.25">
      <c r="B8" s="164"/>
      <c r="C8" s="164"/>
      <c r="D8" s="164"/>
    </row>
    <row r="10" spans="2:4" x14ac:dyDescent="0.25">
      <c r="B10" t="s">
        <v>24</v>
      </c>
      <c r="C10" s="3">
        <v>2206101</v>
      </c>
    </row>
    <row r="11" spans="2:4" x14ac:dyDescent="0.25">
      <c r="B11" t="s">
        <v>46</v>
      </c>
      <c r="C11" s="3" t="s">
        <v>95</v>
      </c>
    </row>
    <row r="13" spans="2:4" x14ac:dyDescent="0.25">
      <c r="D13" s="21" t="s">
        <v>49</v>
      </c>
    </row>
    <row r="14" spans="2:4" s="20" customFormat="1" x14ac:dyDescent="0.25">
      <c r="B14" s="20" t="s">
        <v>0</v>
      </c>
      <c r="C14" s="20" t="s">
        <v>64</v>
      </c>
      <c r="D14" s="22" t="s">
        <v>1</v>
      </c>
    </row>
    <row r="15" spans="2:4" s="20" customFormat="1" x14ac:dyDescent="0.25"/>
    <row r="16" spans="2:4" x14ac:dyDescent="0.25">
      <c r="B16" s="77">
        <v>44561</v>
      </c>
      <c r="C16" s="65" t="s">
        <v>668</v>
      </c>
      <c r="D16" s="113">
        <v>8230613</v>
      </c>
    </row>
    <row r="18" spans="2:4" x14ac:dyDescent="0.25">
      <c r="B18" s="20" t="str">
        <f>+'CXP EERR'!B17</f>
        <v>Saldo al 31 de diciembre de 2021</v>
      </c>
      <c r="D18" s="22">
        <f>SUM(D14:D16)</f>
        <v>8230613</v>
      </c>
    </row>
    <row r="19" spans="2:4" x14ac:dyDescent="0.25">
      <c r="D19" s="12"/>
    </row>
    <row r="20" spans="2:4" x14ac:dyDescent="0.25">
      <c r="D20" s="12"/>
    </row>
    <row r="21" spans="2:4" x14ac:dyDescent="0.25">
      <c r="C21" t="s">
        <v>480</v>
      </c>
      <c r="D21" s="12">
        <f>VLOOKUP(C10,Balance!$A$12:$L$48,12,0)</f>
        <v>-8230613</v>
      </c>
    </row>
    <row r="22" spans="2:4" x14ac:dyDescent="0.25">
      <c r="C22" t="s">
        <v>481</v>
      </c>
      <c r="D22" s="12">
        <f>+D18+D21</f>
        <v>0</v>
      </c>
    </row>
    <row r="23" spans="2:4" x14ac:dyDescent="0.25">
      <c r="D23" s="12"/>
    </row>
  </sheetData>
  <mergeCells count="1">
    <mergeCell ref="B8:D8"/>
  </mergeCells>
  <pageMargins left="0.70866141732283472" right="0.70866141732283472" top="0.74803149606299213" bottom="0.74803149606299213" header="0.31496062992125984" footer="0.31496062992125984"/>
  <pageSetup scale="80" orientation="portrait" horizontalDpi="30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24">
    <pageSetUpPr fitToPage="1"/>
  </sheetPr>
  <dimension ref="B1:H23"/>
  <sheetViews>
    <sheetView showGridLines="0" view="pageBreakPreview" topLeftCell="A4" zoomScale="90" zoomScaleNormal="90" zoomScaleSheetLayoutView="90" workbookViewId="0">
      <selection activeCell="E19" sqref="E19"/>
    </sheetView>
  </sheetViews>
  <sheetFormatPr baseColWidth="10" defaultRowHeight="15" x14ac:dyDescent="0.25"/>
  <cols>
    <col min="1" max="1" width="5.140625" customWidth="1"/>
    <col min="2" max="2" width="11.85546875" customWidth="1"/>
    <col min="3" max="3" width="48.5703125" customWidth="1"/>
    <col min="4" max="7" width="15.7109375" customWidth="1"/>
    <col min="8" max="8" width="14" customWidth="1"/>
  </cols>
  <sheetData>
    <row r="1" spans="2:8" ht="12.75" customHeight="1" x14ac:dyDescent="0.25">
      <c r="B1" s="8" t="s">
        <v>18</v>
      </c>
      <c r="C1" s="9" t="s">
        <v>599</v>
      </c>
    </row>
    <row r="2" spans="2:8" ht="12.75" customHeight="1" x14ac:dyDescent="0.25">
      <c r="B2" s="8" t="s">
        <v>19</v>
      </c>
      <c r="C2" s="10" t="s">
        <v>20</v>
      </c>
    </row>
    <row r="3" spans="2:8" ht="12.75" customHeight="1" x14ac:dyDescent="0.25">
      <c r="B3" s="8" t="s">
        <v>21</v>
      </c>
      <c r="C3" s="9" t="s">
        <v>495</v>
      </c>
    </row>
    <row r="4" spans="2:8" ht="12.75" customHeight="1" x14ac:dyDescent="0.25">
      <c r="B4" s="8" t="s">
        <v>22</v>
      </c>
      <c r="C4" s="9" t="s">
        <v>66</v>
      </c>
    </row>
    <row r="5" spans="2:8" ht="12.75" customHeight="1" x14ac:dyDescent="0.25">
      <c r="B5" s="8" t="s">
        <v>23</v>
      </c>
      <c r="C5" s="9" t="s">
        <v>67</v>
      </c>
    </row>
    <row r="9" spans="2:8" x14ac:dyDescent="0.25">
      <c r="B9" t="s">
        <v>24</v>
      </c>
      <c r="C9" s="6" t="s">
        <v>52</v>
      </c>
    </row>
    <row r="10" spans="2:8" x14ac:dyDescent="0.25">
      <c r="B10" t="s">
        <v>46</v>
      </c>
      <c r="C10" s="6" t="s">
        <v>51</v>
      </c>
    </row>
    <row r="12" spans="2:8" x14ac:dyDescent="0.25">
      <c r="H12" s="21"/>
    </row>
    <row r="13" spans="2:8" s="19" customFormat="1" x14ac:dyDescent="0.25">
      <c r="B13" s="18" t="s">
        <v>0</v>
      </c>
      <c r="C13" s="18" t="s">
        <v>53</v>
      </c>
      <c r="D13" s="18" t="s">
        <v>54</v>
      </c>
      <c r="E13" s="18" t="s">
        <v>55</v>
      </c>
      <c r="F13" s="18" t="s">
        <v>56</v>
      </c>
      <c r="G13" s="18" t="s">
        <v>57</v>
      </c>
      <c r="H13" s="21"/>
    </row>
    <row r="14" spans="2:8" x14ac:dyDescent="0.25">
      <c r="B14" s="23">
        <v>44197</v>
      </c>
      <c r="C14" s="11" t="s">
        <v>58</v>
      </c>
      <c r="D14" s="13">
        <v>1000000</v>
      </c>
      <c r="E14" s="13">
        <v>6549966</v>
      </c>
      <c r="F14" s="13">
        <v>5610700</v>
      </c>
      <c r="G14" s="14">
        <f>+SUM(D14:F14)</f>
        <v>13160666</v>
      </c>
    </row>
    <row r="15" spans="2:8" x14ac:dyDescent="0.25">
      <c r="B15" s="23">
        <v>44197</v>
      </c>
      <c r="C15" s="11" t="s">
        <v>59</v>
      </c>
      <c r="D15" s="13">
        <v>0</v>
      </c>
      <c r="E15" s="13">
        <f>+F14</f>
        <v>5610700</v>
      </c>
      <c r="F15" s="13">
        <f>-F14</f>
        <v>-5610700</v>
      </c>
      <c r="G15" s="13">
        <f>+SUM(D15:F15)</f>
        <v>0</v>
      </c>
      <c r="H15" s="22"/>
    </row>
    <row r="16" spans="2:8" x14ac:dyDescent="0.25">
      <c r="B16" s="23"/>
      <c r="C16" s="11"/>
      <c r="D16" s="13"/>
      <c r="E16" s="13"/>
      <c r="F16" s="13"/>
      <c r="G16" s="13"/>
      <c r="H16" s="22"/>
    </row>
    <row r="17" spans="2:8" x14ac:dyDescent="0.25">
      <c r="B17" s="25">
        <v>44561</v>
      </c>
      <c r="C17" s="11" t="s">
        <v>60</v>
      </c>
      <c r="D17" s="13"/>
      <c r="E17" s="13"/>
      <c r="F17" s="13">
        <f>-+Balance!I64+Balance!J64</f>
        <v>28768147</v>
      </c>
      <c r="G17" s="13">
        <f>+SUM(D17:F17)</f>
        <v>28768147</v>
      </c>
      <c r="H17" s="22"/>
    </row>
    <row r="18" spans="2:8" x14ac:dyDescent="0.25">
      <c r="B18" s="11"/>
      <c r="C18" s="11"/>
      <c r="D18" s="13"/>
      <c r="E18" s="13"/>
      <c r="F18" s="13"/>
      <c r="G18" s="13">
        <f>+SUM(D18:F18)</f>
        <v>0</v>
      </c>
      <c r="H18" s="12"/>
    </row>
    <row r="19" spans="2:8" x14ac:dyDescent="0.25">
      <c r="B19" s="24"/>
      <c r="C19" s="14" t="str">
        <f>+'Ret. 2° Cat'!B18</f>
        <v>Saldo al 31 de diciembre de 2021</v>
      </c>
      <c r="D19" s="14">
        <f>SUM(D14:D18)</f>
        <v>1000000</v>
      </c>
      <c r="E19" s="14">
        <f>SUM(E14:E18)</f>
        <v>12160666</v>
      </c>
      <c r="F19" s="14">
        <f>SUM(F14:F18)</f>
        <v>28768147</v>
      </c>
      <c r="G19" s="14">
        <f>SUM(G14:G18)</f>
        <v>41928813</v>
      </c>
      <c r="H19" s="12">
        <f>+G19-'Estado de Sitación'!E23</f>
        <v>0</v>
      </c>
    </row>
    <row r="20" spans="2:8" x14ac:dyDescent="0.25">
      <c r="H20" s="12"/>
    </row>
    <row r="21" spans="2:8" x14ac:dyDescent="0.25">
      <c r="H21" s="12"/>
    </row>
    <row r="22" spans="2:8" x14ac:dyDescent="0.25">
      <c r="H22" s="12"/>
    </row>
    <row r="23" spans="2:8" x14ac:dyDescent="0.25">
      <c r="E23" s="121"/>
      <c r="F23" s="4"/>
    </row>
  </sheetData>
  <pageMargins left="0.70866141732283472" right="0.70866141732283472" top="0.74803149606299213" bottom="0.74803149606299213" header="0.31496062992125984" footer="0.31496062992125984"/>
  <pageSetup scale="95" orientation="landscape" horizontalDpi="30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25"/>
  <dimension ref="B1:H25"/>
  <sheetViews>
    <sheetView showGridLines="0" view="pageBreakPreview" topLeftCell="A6" zoomScale="80" zoomScaleNormal="100" zoomScaleSheetLayoutView="80" workbookViewId="0">
      <selection activeCell="E18" sqref="E18"/>
    </sheetView>
  </sheetViews>
  <sheetFormatPr baseColWidth="10" defaultColWidth="11.42578125" defaultRowHeight="15" x14ac:dyDescent="0.25"/>
  <cols>
    <col min="1" max="1" width="5.140625" style="34" customWidth="1"/>
    <col min="2" max="2" width="11.85546875" style="34" customWidth="1"/>
    <col min="3" max="3" width="80.7109375" style="34" customWidth="1"/>
    <col min="4" max="4" width="15.7109375" style="34" customWidth="1"/>
    <col min="5" max="5" width="11.42578125" style="34"/>
    <col min="6" max="6" width="16" style="34" bestFit="1" customWidth="1"/>
    <col min="7" max="16384" width="11.42578125" style="34"/>
  </cols>
  <sheetData>
    <row r="1" spans="2:8" ht="12.75" customHeight="1" x14ac:dyDescent="0.25">
      <c r="B1" s="47" t="s">
        <v>18</v>
      </c>
      <c r="C1" s="9" t="s">
        <v>494</v>
      </c>
    </row>
    <row r="2" spans="2:8" ht="12.75" customHeight="1" x14ac:dyDescent="0.25">
      <c r="B2" s="47" t="s">
        <v>19</v>
      </c>
      <c r="C2" s="49" t="s">
        <v>20</v>
      </c>
    </row>
    <row r="3" spans="2:8" ht="12.75" customHeight="1" x14ac:dyDescent="0.25">
      <c r="B3" s="47" t="s">
        <v>21</v>
      </c>
      <c r="C3" s="9" t="s">
        <v>495</v>
      </c>
    </row>
    <row r="4" spans="2:8" ht="12.75" customHeight="1" x14ac:dyDescent="0.25">
      <c r="B4" s="47" t="s">
        <v>22</v>
      </c>
      <c r="C4" s="48" t="s">
        <v>66</v>
      </c>
    </row>
    <row r="5" spans="2:8" ht="12.75" customHeight="1" x14ac:dyDescent="0.25">
      <c r="B5" s="47" t="s">
        <v>23</v>
      </c>
      <c r="C5" s="48" t="s">
        <v>67</v>
      </c>
    </row>
    <row r="9" spans="2:8" x14ac:dyDescent="0.25">
      <c r="B9" s="34" t="s">
        <v>24</v>
      </c>
      <c r="C9" s="50">
        <v>4120101</v>
      </c>
    </row>
    <row r="10" spans="2:8" x14ac:dyDescent="0.25">
      <c r="B10" s="34" t="s">
        <v>46</v>
      </c>
      <c r="C10" s="50" t="s">
        <v>212</v>
      </c>
    </row>
    <row r="12" spans="2:8" x14ac:dyDescent="0.25">
      <c r="E12" s="51"/>
    </row>
    <row r="13" spans="2:8" s="53" customFormat="1" x14ac:dyDescent="0.25">
      <c r="B13" s="52" t="s">
        <v>0</v>
      </c>
      <c r="C13" s="52" t="s">
        <v>53</v>
      </c>
      <c r="D13" s="52" t="s">
        <v>1</v>
      </c>
      <c r="E13" s="51"/>
    </row>
    <row r="14" spans="2:8" x14ac:dyDescent="0.25">
      <c r="B14" s="54">
        <v>44425</v>
      </c>
      <c r="C14" s="32" t="s">
        <v>627</v>
      </c>
      <c r="D14" s="33">
        <v>3835604</v>
      </c>
      <c r="E14" s="55"/>
      <c r="F14" s="123"/>
      <c r="H14" s="124"/>
    </row>
    <row r="15" spans="2:8" x14ac:dyDescent="0.25">
      <c r="B15" s="54">
        <v>44466</v>
      </c>
      <c r="C15" s="32" t="s">
        <v>628</v>
      </c>
      <c r="D15" s="33">
        <v>7841904</v>
      </c>
      <c r="E15" s="55"/>
      <c r="F15" s="123"/>
      <c r="H15" s="124"/>
    </row>
    <row r="16" spans="2:8" x14ac:dyDescent="0.25">
      <c r="B16" s="54">
        <v>44466</v>
      </c>
      <c r="C16" s="32" t="s">
        <v>629</v>
      </c>
      <c r="D16" s="33">
        <v>7841904</v>
      </c>
      <c r="E16" s="35"/>
      <c r="F16" s="123"/>
      <c r="H16" s="124"/>
    </row>
    <row r="17" spans="2:8" x14ac:dyDescent="0.25">
      <c r="B17" s="31">
        <v>44489</v>
      </c>
      <c r="C17" s="32" t="s">
        <v>630</v>
      </c>
      <c r="D17" s="33">
        <v>4374612</v>
      </c>
      <c r="E17" s="35"/>
      <c r="F17" s="123"/>
      <c r="H17" s="124"/>
    </row>
    <row r="18" spans="2:8" x14ac:dyDescent="0.25">
      <c r="B18" s="31">
        <v>44561</v>
      </c>
      <c r="C18" s="32" t="s">
        <v>688</v>
      </c>
      <c r="D18" s="33">
        <v>138</v>
      </c>
      <c r="E18" s="35"/>
      <c r="F18" s="123"/>
      <c r="H18" s="124"/>
    </row>
    <row r="19" spans="2:8" x14ac:dyDescent="0.25">
      <c r="B19" s="32"/>
      <c r="C19" s="32"/>
      <c r="D19" s="33"/>
      <c r="E19" s="37"/>
    </row>
    <row r="20" spans="2:8" x14ac:dyDescent="0.25">
      <c r="B20" s="56"/>
      <c r="C20" s="57" t="str">
        <f>+Patrimonio!C19</f>
        <v>Saldo al 31 de diciembre de 2021</v>
      </c>
      <c r="D20" s="57">
        <f>SUM(D14:D19)</f>
        <v>23894162</v>
      </c>
      <c r="E20" s="37"/>
    </row>
    <row r="21" spans="2:8" x14ac:dyDescent="0.25">
      <c r="E21" s="37"/>
    </row>
    <row r="22" spans="2:8" x14ac:dyDescent="0.25">
      <c r="E22" s="37"/>
    </row>
    <row r="24" spans="2:8" x14ac:dyDescent="0.25">
      <c r="C24" s="34" t="s">
        <v>485</v>
      </c>
      <c r="D24" s="37">
        <f>VLOOKUP(C9,Balance!$A$12:$L$56,12,0)</f>
        <v>-23894162</v>
      </c>
    </row>
    <row r="25" spans="2:8" x14ac:dyDescent="0.25">
      <c r="C25" s="34" t="s">
        <v>481</v>
      </c>
      <c r="D25" s="114">
        <f>-D24-D20</f>
        <v>0</v>
      </c>
    </row>
  </sheetData>
  <pageMargins left="0.7" right="0.7" top="0.75" bottom="0.75" header="0.3" footer="0.3"/>
  <pageSetup scale="7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26"/>
  <dimension ref="B1:F25"/>
  <sheetViews>
    <sheetView showGridLines="0" view="pageBreakPreview" zoomScale="90" zoomScaleNormal="100" zoomScaleSheetLayoutView="90" workbookViewId="0">
      <selection activeCell="E19" sqref="E19"/>
    </sheetView>
  </sheetViews>
  <sheetFormatPr baseColWidth="10" defaultColWidth="11.42578125" defaultRowHeight="15" x14ac:dyDescent="0.25"/>
  <cols>
    <col min="1" max="1" width="5.140625" style="34" customWidth="1"/>
    <col min="2" max="2" width="11.85546875" style="34" customWidth="1"/>
    <col min="3" max="3" width="81.28515625" style="34" customWidth="1"/>
    <col min="4" max="4" width="15.7109375" style="34" customWidth="1"/>
    <col min="5" max="5" width="11.42578125" style="34"/>
    <col min="6" max="6" width="16" style="34" bestFit="1" customWidth="1"/>
    <col min="7" max="16384" width="11.42578125" style="34"/>
  </cols>
  <sheetData>
    <row r="1" spans="2:6" ht="12.75" customHeight="1" x14ac:dyDescent="0.25">
      <c r="B1" s="47" t="s">
        <v>18</v>
      </c>
      <c r="C1" s="9" t="s">
        <v>599</v>
      </c>
    </row>
    <row r="2" spans="2:6" ht="12.75" customHeight="1" x14ac:dyDescent="0.25">
      <c r="B2" s="47" t="s">
        <v>19</v>
      </c>
      <c r="C2" s="49" t="s">
        <v>20</v>
      </c>
    </row>
    <row r="3" spans="2:6" ht="12.75" customHeight="1" x14ac:dyDescent="0.25">
      <c r="B3" s="47" t="s">
        <v>21</v>
      </c>
      <c r="C3" s="9" t="s">
        <v>495</v>
      </c>
    </row>
    <row r="4" spans="2:6" ht="12.75" customHeight="1" x14ac:dyDescent="0.25">
      <c r="B4" s="47" t="s">
        <v>22</v>
      </c>
      <c r="C4" s="48" t="s">
        <v>66</v>
      </c>
    </row>
    <row r="5" spans="2:6" ht="12.75" customHeight="1" x14ac:dyDescent="0.25">
      <c r="B5" s="47" t="s">
        <v>23</v>
      </c>
      <c r="C5" s="48" t="s">
        <v>67</v>
      </c>
    </row>
    <row r="9" spans="2:6" x14ac:dyDescent="0.25">
      <c r="B9" s="34" t="s">
        <v>24</v>
      </c>
      <c r="C9" s="50">
        <v>4100001</v>
      </c>
    </row>
    <row r="10" spans="2:6" x14ac:dyDescent="0.25">
      <c r="B10" s="34" t="s">
        <v>46</v>
      </c>
      <c r="C10" s="50" t="s">
        <v>267</v>
      </c>
    </row>
    <row r="12" spans="2:6" x14ac:dyDescent="0.25">
      <c r="E12" s="51"/>
    </row>
    <row r="13" spans="2:6" s="53" customFormat="1" x14ac:dyDescent="0.25">
      <c r="B13" s="52" t="s">
        <v>0</v>
      </c>
      <c r="C13" s="52" t="s">
        <v>53</v>
      </c>
      <c r="D13" s="52" t="s">
        <v>1</v>
      </c>
      <c r="E13" s="51"/>
    </row>
    <row r="14" spans="2:6" x14ac:dyDescent="0.25">
      <c r="B14" s="54"/>
      <c r="C14" s="32"/>
      <c r="D14" s="33"/>
      <c r="E14" s="55"/>
    </row>
    <row r="15" spans="2:6" x14ac:dyDescent="0.25">
      <c r="B15" s="54">
        <v>44340</v>
      </c>
      <c r="C15" s="32" t="s">
        <v>557</v>
      </c>
      <c r="D15" s="33">
        <v>14781860</v>
      </c>
      <c r="E15" s="35"/>
      <c r="F15" s="36"/>
    </row>
    <row r="16" spans="2:6" x14ac:dyDescent="0.25">
      <c r="B16" s="54">
        <v>44412</v>
      </c>
      <c r="C16" s="32" t="s">
        <v>603</v>
      </c>
      <c r="D16" s="33">
        <v>14700000</v>
      </c>
      <c r="E16" s="35"/>
      <c r="F16" s="36"/>
    </row>
    <row r="17" spans="2:6" x14ac:dyDescent="0.25">
      <c r="B17" s="54">
        <v>44431</v>
      </c>
      <c r="C17" s="32" t="s">
        <v>604</v>
      </c>
      <c r="D17" s="33">
        <v>14698335</v>
      </c>
      <c r="E17" s="35"/>
      <c r="F17" s="36"/>
    </row>
    <row r="18" spans="2:6" x14ac:dyDescent="0.25">
      <c r="B18" s="54">
        <v>44529</v>
      </c>
      <c r="C18" s="32" t="s">
        <v>648</v>
      </c>
      <c r="D18" s="33">
        <v>9867000</v>
      </c>
      <c r="E18" s="35"/>
      <c r="F18" s="36"/>
    </row>
    <row r="19" spans="2:6" x14ac:dyDescent="0.25">
      <c r="B19" s="54">
        <v>44550</v>
      </c>
      <c r="C19" s="32" t="s">
        <v>677</v>
      </c>
      <c r="D19" s="33">
        <v>15441120</v>
      </c>
      <c r="E19" s="35"/>
      <c r="F19" s="36"/>
    </row>
    <row r="20" spans="2:6" x14ac:dyDescent="0.25">
      <c r="B20" s="31"/>
      <c r="C20" s="32"/>
      <c r="D20" s="33"/>
      <c r="E20" s="37"/>
    </row>
    <row r="21" spans="2:6" x14ac:dyDescent="0.25">
      <c r="B21" s="56"/>
      <c r="C21" s="57" t="str">
        <f>+Patrimonio!C19</f>
        <v>Saldo al 31 de diciembre de 2021</v>
      </c>
      <c r="D21" s="57">
        <f>SUM(D14:D20)</f>
        <v>69488315</v>
      </c>
      <c r="E21" s="37"/>
    </row>
    <row r="22" spans="2:6" x14ac:dyDescent="0.25">
      <c r="E22" s="37"/>
    </row>
    <row r="23" spans="2:6" x14ac:dyDescent="0.25">
      <c r="E23" s="37"/>
    </row>
    <row r="24" spans="2:6" x14ac:dyDescent="0.25">
      <c r="C24" s="34" t="s">
        <v>485</v>
      </c>
      <c r="D24" s="37">
        <f>VLOOKUP(C9,Balance!$A$12:$L$56,12,0)</f>
        <v>-69488315</v>
      </c>
    </row>
    <row r="25" spans="2:6" x14ac:dyDescent="0.25">
      <c r="C25" s="34" t="s">
        <v>481</v>
      </c>
      <c r="D25" s="114">
        <f>-D24-D21</f>
        <v>0</v>
      </c>
    </row>
  </sheetData>
  <pageMargins left="0.7" right="0.7" top="0.75" bottom="0.75" header="0.3" footer="0.3"/>
  <pageSetup scale="75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Hoja27">
    <pageSetUpPr fitToPage="1"/>
  </sheetPr>
  <dimension ref="B1:E29"/>
  <sheetViews>
    <sheetView showGridLines="0" view="pageBreakPreview" topLeftCell="A10" zoomScale="90" zoomScaleNormal="90" zoomScaleSheetLayoutView="90" workbookViewId="0">
      <selection activeCell="B24" sqref="B24"/>
    </sheetView>
  </sheetViews>
  <sheetFormatPr baseColWidth="10" defaultColWidth="11.42578125" defaultRowHeight="15" x14ac:dyDescent="0.25"/>
  <cols>
    <col min="1" max="1" width="5.140625" style="34" customWidth="1"/>
    <col min="2" max="2" width="11.85546875" style="34" customWidth="1"/>
    <col min="3" max="3" width="84.28515625" style="34" customWidth="1"/>
    <col min="4" max="4" width="15.7109375" style="34" customWidth="1"/>
    <col min="5" max="5" width="11.42578125" style="34"/>
    <col min="6" max="6" width="16" style="34" bestFit="1" customWidth="1"/>
    <col min="7" max="16384" width="11.42578125" style="34"/>
  </cols>
  <sheetData>
    <row r="1" spans="2:5" ht="12.75" customHeight="1" x14ac:dyDescent="0.25">
      <c r="B1" s="47" t="s">
        <v>18</v>
      </c>
      <c r="C1" s="9" t="s">
        <v>599</v>
      </c>
    </row>
    <row r="2" spans="2:5" ht="12.75" customHeight="1" x14ac:dyDescent="0.25">
      <c r="B2" s="47" t="s">
        <v>19</v>
      </c>
      <c r="C2" s="49" t="s">
        <v>20</v>
      </c>
    </row>
    <row r="3" spans="2:5" ht="12.75" customHeight="1" x14ac:dyDescent="0.25">
      <c r="B3" s="47" t="s">
        <v>21</v>
      </c>
      <c r="C3" s="9" t="s">
        <v>495</v>
      </c>
    </row>
    <row r="4" spans="2:5" ht="12.75" customHeight="1" x14ac:dyDescent="0.25">
      <c r="B4" s="47" t="s">
        <v>22</v>
      </c>
      <c r="C4" s="48" t="s">
        <v>66</v>
      </c>
    </row>
    <row r="5" spans="2:5" ht="12.75" customHeight="1" x14ac:dyDescent="0.25">
      <c r="B5" s="47" t="s">
        <v>23</v>
      </c>
      <c r="C5" s="48" t="s">
        <v>67</v>
      </c>
    </row>
    <row r="9" spans="2:5" x14ac:dyDescent="0.25">
      <c r="B9" s="34" t="s">
        <v>24</v>
      </c>
      <c r="C9" s="50">
        <v>4501001</v>
      </c>
    </row>
    <row r="10" spans="2:5" x14ac:dyDescent="0.25">
      <c r="B10" s="34" t="s">
        <v>46</v>
      </c>
      <c r="C10" s="50" t="s">
        <v>61</v>
      </c>
    </row>
    <row r="12" spans="2:5" x14ac:dyDescent="0.25">
      <c r="E12" s="51"/>
    </row>
    <row r="13" spans="2:5" s="53" customFormat="1" x14ac:dyDescent="0.25">
      <c r="B13" s="52" t="s">
        <v>0</v>
      </c>
      <c r="C13" s="52" t="s">
        <v>53</v>
      </c>
      <c r="D13" s="52" t="s">
        <v>1</v>
      </c>
      <c r="E13" s="51"/>
    </row>
    <row r="14" spans="2:5" x14ac:dyDescent="0.25">
      <c r="B14" s="54">
        <v>44207</v>
      </c>
      <c r="C14" s="32" t="s">
        <v>558</v>
      </c>
      <c r="D14" s="33">
        <v>30000000</v>
      </c>
      <c r="E14" s="55"/>
    </row>
    <row r="15" spans="2:5" x14ac:dyDescent="0.25">
      <c r="B15" s="54">
        <v>44228</v>
      </c>
      <c r="C15" s="32" t="s">
        <v>559</v>
      </c>
      <c r="D15" s="33">
        <v>25000000</v>
      </c>
      <c r="E15" s="55"/>
    </row>
    <row r="16" spans="2:5" x14ac:dyDescent="0.25">
      <c r="B16" s="54">
        <v>44314</v>
      </c>
      <c r="C16" s="32" t="s">
        <v>560</v>
      </c>
      <c r="D16" s="33">
        <v>25000000</v>
      </c>
      <c r="E16" s="55"/>
    </row>
    <row r="17" spans="2:5" x14ac:dyDescent="0.25">
      <c r="B17" s="54">
        <v>44341</v>
      </c>
      <c r="C17" s="32" t="s">
        <v>561</v>
      </c>
      <c r="D17" s="33">
        <v>25000000</v>
      </c>
      <c r="E17" s="55"/>
    </row>
    <row r="18" spans="2:5" x14ac:dyDescent="0.25">
      <c r="B18" s="54">
        <v>44397</v>
      </c>
      <c r="C18" s="32" t="s">
        <v>600</v>
      </c>
      <c r="D18" s="33">
        <v>30000000</v>
      </c>
      <c r="E18" s="55"/>
    </row>
    <row r="19" spans="2:5" x14ac:dyDescent="0.25">
      <c r="B19" s="54">
        <v>44441</v>
      </c>
      <c r="C19" s="32" t="s">
        <v>616</v>
      </c>
      <c r="D19" s="33">
        <v>4646</v>
      </c>
      <c r="E19" s="55"/>
    </row>
    <row r="20" spans="2:5" x14ac:dyDescent="0.25">
      <c r="B20" s="54">
        <v>44473</v>
      </c>
      <c r="C20" s="32" t="s">
        <v>616</v>
      </c>
      <c r="D20" s="33">
        <v>4646</v>
      </c>
      <c r="E20" s="55"/>
    </row>
    <row r="21" spans="2:5" x14ac:dyDescent="0.25">
      <c r="B21" s="54">
        <v>44481</v>
      </c>
      <c r="C21" s="32" t="s">
        <v>649</v>
      </c>
      <c r="D21" s="33">
        <v>25000000</v>
      </c>
      <c r="E21" s="55"/>
    </row>
    <row r="22" spans="2:5" x14ac:dyDescent="0.25">
      <c r="B22" s="54">
        <v>44502</v>
      </c>
      <c r="C22" s="32" t="s">
        <v>616</v>
      </c>
      <c r="D22" s="33">
        <v>4646</v>
      </c>
      <c r="E22" s="55"/>
    </row>
    <row r="23" spans="2:5" x14ac:dyDescent="0.25">
      <c r="B23" s="54">
        <v>44532</v>
      </c>
      <c r="C23" s="32" t="s">
        <v>616</v>
      </c>
      <c r="D23" s="33">
        <v>6538</v>
      </c>
      <c r="E23" s="55"/>
    </row>
    <row r="24" spans="2:5" x14ac:dyDescent="0.25">
      <c r="B24" s="32"/>
      <c r="C24" s="32"/>
      <c r="D24" s="33"/>
      <c r="E24" s="37"/>
    </row>
    <row r="25" spans="2:5" x14ac:dyDescent="0.25">
      <c r="B25" s="56"/>
      <c r="C25" s="57" t="str">
        <f>+Patrimonio!C19</f>
        <v>Saldo al 31 de diciembre de 2021</v>
      </c>
      <c r="D25" s="57">
        <f>SUM(D14:D24)</f>
        <v>160020476</v>
      </c>
      <c r="E25" s="37"/>
    </row>
    <row r="26" spans="2:5" x14ac:dyDescent="0.25">
      <c r="E26" s="37"/>
    </row>
    <row r="27" spans="2:5" x14ac:dyDescent="0.25">
      <c r="E27" s="37"/>
    </row>
    <row r="28" spans="2:5" x14ac:dyDescent="0.25">
      <c r="C28" s="34" t="s">
        <v>485</v>
      </c>
      <c r="D28" s="37">
        <f>VLOOKUP(C9,Balance!$A$12:$L$56,12,0)</f>
        <v>-160020476</v>
      </c>
    </row>
    <row r="29" spans="2:5" x14ac:dyDescent="0.25">
      <c r="C29" s="34" t="s">
        <v>481</v>
      </c>
      <c r="D29" s="114">
        <f>-D28-D25</f>
        <v>0</v>
      </c>
    </row>
  </sheetData>
  <pageMargins left="0.70866141732283472" right="0.70866141732283472" top="0.74803149606299213" bottom="0.74803149606299213" header="0.31496062992125984" footer="0.31496062992125984"/>
  <pageSetup scale="77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28">
    <pageSetUpPr fitToPage="1"/>
  </sheetPr>
  <dimension ref="B1:E30"/>
  <sheetViews>
    <sheetView showGridLines="0" view="pageBreakPreview" topLeftCell="A7" zoomScale="90" zoomScaleNormal="90" zoomScaleSheetLayoutView="90" workbookViewId="0">
      <selection activeCell="E25" sqref="E25"/>
    </sheetView>
  </sheetViews>
  <sheetFormatPr baseColWidth="10" defaultRowHeight="15" x14ac:dyDescent="0.25"/>
  <cols>
    <col min="1" max="1" width="5.140625" customWidth="1"/>
    <col min="2" max="2" width="11.85546875" customWidth="1"/>
    <col min="3" max="3" width="79.85546875" customWidth="1"/>
    <col min="4" max="4" width="15.7109375" customWidth="1"/>
    <col min="6" max="6" width="16" bestFit="1" customWidth="1"/>
  </cols>
  <sheetData>
    <row r="1" spans="2:5" ht="12.75" customHeight="1" x14ac:dyDescent="0.25">
      <c r="B1" s="8" t="s">
        <v>18</v>
      </c>
      <c r="C1" s="9" t="s">
        <v>599</v>
      </c>
    </row>
    <row r="2" spans="2:5" ht="12.75" customHeight="1" x14ac:dyDescent="0.25">
      <c r="B2" s="8" t="s">
        <v>19</v>
      </c>
      <c r="C2" s="10" t="s">
        <v>20</v>
      </c>
    </row>
    <row r="3" spans="2:5" ht="12.75" customHeight="1" x14ac:dyDescent="0.25">
      <c r="B3" s="8" t="s">
        <v>21</v>
      </c>
      <c r="C3" s="9" t="s">
        <v>495</v>
      </c>
    </row>
    <row r="4" spans="2:5" ht="12.75" customHeight="1" x14ac:dyDescent="0.25">
      <c r="B4" s="8" t="s">
        <v>22</v>
      </c>
      <c r="C4" s="9" t="s">
        <v>66</v>
      </c>
    </row>
    <row r="5" spans="2:5" ht="12.75" customHeight="1" x14ac:dyDescent="0.25">
      <c r="B5" s="8" t="s">
        <v>23</v>
      </c>
      <c r="C5" s="9" t="s">
        <v>67</v>
      </c>
    </row>
    <row r="9" spans="2:5" x14ac:dyDescent="0.25">
      <c r="B9" t="s">
        <v>24</v>
      </c>
      <c r="C9" s="3">
        <v>5130101</v>
      </c>
    </row>
    <row r="10" spans="2:5" x14ac:dyDescent="0.25">
      <c r="B10" t="s">
        <v>46</v>
      </c>
      <c r="C10" s="3" t="s">
        <v>96</v>
      </c>
    </row>
    <row r="12" spans="2:5" x14ac:dyDescent="0.25">
      <c r="E12" s="21"/>
    </row>
    <row r="13" spans="2:5" s="19" customFormat="1" x14ac:dyDescent="0.25">
      <c r="B13" s="40" t="s">
        <v>0</v>
      </c>
      <c r="C13" s="40" t="s">
        <v>53</v>
      </c>
      <c r="D13" s="40" t="s">
        <v>1</v>
      </c>
      <c r="E13" s="21"/>
    </row>
    <row r="14" spans="2:5" x14ac:dyDescent="0.25">
      <c r="B14" s="23">
        <v>44227</v>
      </c>
      <c r="C14" s="11" t="s">
        <v>515</v>
      </c>
      <c r="D14" s="13">
        <v>-12851335</v>
      </c>
      <c r="E14" s="22"/>
    </row>
    <row r="15" spans="2:5" x14ac:dyDescent="0.25">
      <c r="B15" s="23">
        <v>44255</v>
      </c>
      <c r="C15" s="11" t="s">
        <v>526</v>
      </c>
      <c r="D15" s="13">
        <v>-12251335</v>
      </c>
      <c r="E15" s="22"/>
    </row>
    <row r="16" spans="2:5" x14ac:dyDescent="0.25">
      <c r="B16" s="23">
        <v>44286</v>
      </c>
      <c r="C16" s="11" t="s">
        <v>536</v>
      </c>
      <c r="D16" s="13">
        <v>-12451335</v>
      </c>
      <c r="E16" s="22"/>
    </row>
    <row r="17" spans="2:5" x14ac:dyDescent="0.25">
      <c r="B17" s="23">
        <v>44316</v>
      </c>
      <c r="C17" s="11" t="s">
        <v>546</v>
      </c>
      <c r="D17" s="13">
        <v>-12651335</v>
      </c>
      <c r="E17" s="22"/>
    </row>
    <row r="18" spans="2:5" x14ac:dyDescent="0.25">
      <c r="B18" s="23">
        <v>44347</v>
      </c>
      <c r="C18" s="11" t="s">
        <v>562</v>
      </c>
      <c r="D18" s="13">
        <v>-12651335</v>
      </c>
      <c r="E18" s="22"/>
    </row>
    <row r="19" spans="2:5" x14ac:dyDescent="0.25">
      <c r="B19" s="23">
        <v>44377</v>
      </c>
      <c r="C19" s="11" t="s">
        <v>581</v>
      </c>
      <c r="D19" s="13">
        <v>-12651335</v>
      </c>
      <c r="E19" s="22"/>
    </row>
    <row r="20" spans="2:5" x14ac:dyDescent="0.25">
      <c r="B20" s="23">
        <v>44408</v>
      </c>
      <c r="C20" s="11" t="s">
        <v>592</v>
      </c>
      <c r="D20" s="13">
        <v>-12651335</v>
      </c>
      <c r="E20" s="22"/>
    </row>
    <row r="21" spans="2:5" x14ac:dyDescent="0.25">
      <c r="B21" s="23">
        <v>44439</v>
      </c>
      <c r="C21" s="11" t="s">
        <v>605</v>
      </c>
      <c r="D21" s="13">
        <v>-12651335</v>
      </c>
      <c r="E21" s="22"/>
    </row>
    <row r="22" spans="2:5" x14ac:dyDescent="0.25">
      <c r="B22" s="23">
        <v>44469</v>
      </c>
      <c r="C22" s="11" t="s">
        <v>617</v>
      </c>
      <c r="D22" s="13">
        <v>-12651335</v>
      </c>
      <c r="E22" s="22"/>
    </row>
    <row r="23" spans="2:5" x14ac:dyDescent="0.25">
      <c r="B23" s="23">
        <v>44500</v>
      </c>
      <c r="C23" s="11" t="s">
        <v>631</v>
      </c>
      <c r="D23" s="13">
        <v>-12251335</v>
      </c>
      <c r="E23" s="22"/>
    </row>
    <row r="24" spans="2:5" x14ac:dyDescent="0.25">
      <c r="B24" s="23">
        <v>44530</v>
      </c>
      <c r="C24" s="11" t="s">
        <v>650</v>
      </c>
      <c r="D24" s="13">
        <v>-11868002</v>
      </c>
      <c r="E24" s="22"/>
    </row>
    <row r="25" spans="2:5" x14ac:dyDescent="0.25">
      <c r="B25" s="23">
        <v>44561</v>
      </c>
      <c r="C25" s="11" t="s">
        <v>669</v>
      </c>
      <c r="D25" s="13">
        <v>-12584668</v>
      </c>
      <c r="E25" s="22"/>
    </row>
    <row r="26" spans="2:5" s="34" customFormat="1" x14ac:dyDescent="0.25">
      <c r="B26" s="23"/>
      <c r="C26" s="11"/>
      <c r="D26" s="33"/>
      <c r="E26" s="37"/>
    </row>
    <row r="27" spans="2:5" x14ac:dyDescent="0.25">
      <c r="B27" s="24"/>
      <c r="C27" s="14" t="str">
        <f>+Patrimonio!C19</f>
        <v>Saldo al 31 de diciembre de 2021</v>
      </c>
      <c r="D27" s="14">
        <f>SUM(D14:D26)</f>
        <v>-150166020</v>
      </c>
      <c r="E27" s="12"/>
    </row>
    <row r="28" spans="2:5" x14ac:dyDescent="0.25">
      <c r="E28" s="12"/>
    </row>
    <row r="29" spans="2:5" x14ac:dyDescent="0.25">
      <c r="C29" t="s">
        <v>480</v>
      </c>
      <c r="D29" s="12">
        <f>VLOOKUP(C9,Balance!$A$12:$L$56,12,2)</f>
        <v>150166020</v>
      </c>
      <c r="E29" s="12"/>
    </row>
    <row r="30" spans="2:5" x14ac:dyDescent="0.25">
      <c r="C30" t="s">
        <v>481</v>
      </c>
      <c r="D30" s="4">
        <f>-D29-D27</f>
        <v>0</v>
      </c>
      <c r="E30" s="12"/>
    </row>
  </sheetData>
  <pageMargins left="0.70866141732283472" right="0.70866141732283472" top="0.74803149606299213" bottom="0.74803149606299213" header="0.31496062992125984" footer="0.31496062992125984"/>
  <pageSetup scale="80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D66158-6F5B-40C6-ACA3-818E3390DBB3}">
  <sheetPr codeName="Hoja29">
    <pageSetUpPr fitToPage="1"/>
  </sheetPr>
  <dimension ref="B1:E22"/>
  <sheetViews>
    <sheetView showGridLines="0" view="pageBreakPreview" zoomScale="90" zoomScaleNormal="90" zoomScaleSheetLayoutView="90" workbookViewId="0">
      <selection activeCell="F30" sqref="F30"/>
    </sheetView>
  </sheetViews>
  <sheetFormatPr baseColWidth="10" defaultRowHeight="15" x14ac:dyDescent="0.25"/>
  <cols>
    <col min="1" max="1" width="5.140625" customWidth="1"/>
    <col min="2" max="2" width="11.85546875" customWidth="1"/>
    <col min="3" max="3" width="85" customWidth="1"/>
    <col min="4" max="4" width="12" customWidth="1"/>
    <col min="6" max="6" width="16" bestFit="1" customWidth="1"/>
  </cols>
  <sheetData>
    <row r="1" spans="2:5" ht="12.75" customHeight="1" x14ac:dyDescent="0.25">
      <c r="B1" s="8" t="s">
        <v>18</v>
      </c>
      <c r="C1" s="9" t="s">
        <v>599</v>
      </c>
    </row>
    <row r="2" spans="2:5" ht="12.75" customHeight="1" x14ac:dyDescent="0.25">
      <c r="B2" s="8" t="s">
        <v>19</v>
      </c>
      <c r="C2" s="10" t="s">
        <v>20</v>
      </c>
    </row>
    <row r="3" spans="2:5" ht="12.75" customHeight="1" x14ac:dyDescent="0.25">
      <c r="B3" s="8" t="s">
        <v>21</v>
      </c>
      <c r="C3" s="9" t="s">
        <v>495</v>
      </c>
    </row>
    <row r="4" spans="2:5" ht="12.75" customHeight="1" x14ac:dyDescent="0.25">
      <c r="B4" s="8" t="s">
        <v>22</v>
      </c>
      <c r="C4" s="9" t="s">
        <v>66</v>
      </c>
    </row>
    <row r="5" spans="2:5" ht="12.75" customHeight="1" x14ac:dyDescent="0.25">
      <c r="B5" s="8" t="s">
        <v>23</v>
      </c>
      <c r="C5" s="9" t="s">
        <v>67</v>
      </c>
    </row>
    <row r="9" spans="2:5" x14ac:dyDescent="0.25">
      <c r="B9" t="s">
        <v>24</v>
      </c>
      <c r="C9" s="3">
        <v>5130102</v>
      </c>
    </row>
    <row r="10" spans="2:5" x14ac:dyDescent="0.25">
      <c r="B10" t="s">
        <v>46</v>
      </c>
      <c r="C10" s="3" t="s">
        <v>512</v>
      </c>
    </row>
    <row r="12" spans="2:5" x14ac:dyDescent="0.25">
      <c r="E12" s="21"/>
    </row>
    <row r="13" spans="2:5" s="125" customFormat="1" x14ac:dyDescent="0.25">
      <c r="B13" s="126" t="s">
        <v>0</v>
      </c>
      <c r="C13" s="126" t="s">
        <v>53</v>
      </c>
      <c r="D13" s="126" t="s">
        <v>1</v>
      </c>
      <c r="E13" s="21"/>
    </row>
    <row r="14" spans="2:5" x14ac:dyDescent="0.25">
      <c r="B14" s="23">
        <v>44227</v>
      </c>
      <c r="C14" s="11" t="s">
        <v>515</v>
      </c>
      <c r="D14" s="13">
        <v>-7420000</v>
      </c>
      <c r="E14" s="22"/>
    </row>
    <row r="15" spans="2:5" x14ac:dyDescent="0.25">
      <c r="B15" s="23"/>
      <c r="C15" s="11"/>
      <c r="D15" s="13"/>
      <c r="E15" s="22"/>
    </row>
    <row r="16" spans="2:5" x14ac:dyDescent="0.25">
      <c r="B16" s="23"/>
      <c r="C16" s="11"/>
      <c r="D16" s="13"/>
      <c r="E16" s="22"/>
    </row>
    <row r="17" spans="2:5" x14ac:dyDescent="0.25">
      <c r="B17" s="23"/>
      <c r="C17" s="11"/>
      <c r="D17" s="13"/>
      <c r="E17" s="22"/>
    </row>
    <row r="18" spans="2:5" s="34" customFormat="1" x14ac:dyDescent="0.25">
      <c r="B18" s="23"/>
      <c r="C18" s="11"/>
      <c r="D18" s="33"/>
      <c r="E18" s="37"/>
    </row>
    <row r="19" spans="2:5" x14ac:dyDescent="0.25">
      <c r="B19" s="24"/>
      <c r="C19" s="14" t="str">
        <f>+Patrimonio!C19</f>
        <v>Saldo al 31 de diciembre de 2021</v>
      </c>
      <c r="D19" s="14">
        <f>SUM(D14:D18)</f>
        <v>-7420000</v>
      </c>
      <c r="E19" s="12"/>
    </row>
    <row r="20" spans="2:5" x14ac:dyDescent="0.25">
      <c r="E20" s="12"/>
    </row>
    <row r="21" spans="2:5" x14ac:dyDescent="0.25">
      <c r="C21" t="s">
        <v>480</v>
      </c>
      <c r="D21" s="12">
        <f>VLOOKUP(C9,Balance!$A$12:$L$56,12,2)</f>
        <v>7420000</v>
      </c>
      <c r="E21" s="12"/>
    </row>
    <row r="22" spans="2:5" x14ac:dyDescent="0.25">
      <c r="C22" t="s">
        <v>481</v>
      </c>
      <c r="D22" s="4">
        <f>-D21-D19</f>
        <v>0</v>
      </c>
      <c r="E22" s="12"/>
    </row>
  </sheetData>
  <pageMargins left="0.70866141732283472" right="0.70866141732283472" top="0.74803149606299213" bottom="0.74803149606299213" header="0.31496062992125984" footer="0.31496062992125984"/>
  <pageSetup scale="7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>
    <tabColor rgb="FF92D050"/>
    <pageSetUpPr fitToPage="1"/>
  </sheetPr>
  <dimension ref="A1:E28"/>
  <sheetViews>
    <sheetView showGridLines="0" view="pageBreakPreview" topLeftCell="A4" zoomScale="90" zoomScaleNormal="80" zoomScaleSheetLayoutView="90" workbookViewId="0">
      <selection activeCell="E21" sqref="E21"/>
    </sheetView>
  </sheetViews>
  <sheetFormatPr baseColWidth="10" defaultRowHeight="15" x14ac:dyDescent="0.25"/>
  <cols>
    <col min="1" max="1" width="36.85546875" customWidth="1"/>
    <col min="2" max="2" width="19.85546875" customWidth="1"/>
    <col min="3" max="3" width="7.28515625" customWidth="1"/>
    <col min="4" max="4" width="36.85546875" customWidth="1"/>
    <col min="5" max="5" width="15.7109375" style="12" customWidth="1"/>
    <col min="6" max="10" width="15.7109375" customWidth="1"/>
    <col min="12" max="12" width="11.85546875" bestFit="1" customWidth="1"/>
  </cols>
  <sheetData>
    <row r="1" spans="1:5" ht="12.75" customHeight="1" x14ac:dyDescent="0.25">
      <c r="A1" s="9" t="s">
        <v>599</v>
      </c>
    </row>
    <row r="2" spans="1:5" ht="12.75" customHeight="1" x14ac:dyDescent="0.25">
      <c r="A2" s="10" t="s">
        <v>118</v>
      </c>
    </row>
    <row r="3" spans="1:5" ht="12.75" customHeight="1" x14ac:dyDescent="0.25">
      <c r="A3" s="9" t="s">
        <v>495</v>
      </c>
    </row>
    <row r="4" spans="1:5" ht="12.75" customHeight="1" x14ac:dyDescent="0.25">
      <c r="A4" s="9"/>
    </row>
    <row r="5" spans="1:5" ht="12.75" customHeight="1" x14ac:dyDescent="0.25">
      <c r="A5" s="9"/>
    </row>
    <row r="6" spans="1:5" ht="12.75" customHeight="1" x14ac:dyDescent="0.25">
      <c r="A6" s="8"/>
      <c r="B6" s="9"/>
    </row>
    <row r="7" spans="1:5" s="20" customFormat="1" x14ac:dyDescent="0.25">
      <c r="A7" s="161" t="s">
        <v>661</v>
      </c>
      <c r="B7" s="161"/>
      <c r="C7" s="161"/>
      <c r="D7" s="161"/>
      <c r="E7" s="161"/>
    </row>
    <row r="9" spans="1:5" s="20" customFormat="1" x14ac:dyDescent="0.25">
      <c r="A9" s="20" t="s">
        <v>102</v>
      </c>
      <c r="D9" s="20" t="s">
        <v>106</v>
      </c>
      <c r="E9" s="22"/>
    </row>
    <row r="10" spans="1:5" s="20" customFormat="1" x14ac:dyDescent="0.25">
      <c r="B10" s="21" t="s">
        <v>49</v>
      </c>
      <c r="E10" s="21" t="s">
        <v>49</v>
      </c>
    </row>
    <row r="11" spans="1:5" s="28" customFormat="1" x14ac:dyDescent="0.25">
      <c r="A11" s="28" t="s">
        <v>103</v>
      </c>
      <c r="B11" s="12">
        <f>+Balance!L11</f>
        <v>38970258</v>
      </c>
      <c r="D11" s="28" t="s">
        <v>3</v>
      </c>
      <c r="E11" s="12">
        <f>+Balance!H23+Balance!H25+Balance!H28</f>
        <v>2177521</v>
      </c>
    </row>
    <row r="12" spans="1:5" x14ac:dyDescent="0.25">
      <c r="A12" t="s">
        <v>104</v>
      </c>
      <c r="B12" s="12">
        <f>+Balance!L12</f>
        <v>15441120</v>
      </c>
      <c r="D12" t="s">
        <v>107</v>
      </c>
      <c r="E12" s="12">
        <f>-Balance!L30</f>
        <v>4000000</v>
      </c>
    </row>
    <row r="13" spans="1:5" x14ac:dyDescent="0.25">
      <c r="A13" t="s">
        <v>496</v>
      </c>
      <c r="B13" s="12">
        <f>+Balance!L16+Balance!L17</f>
        <v>744041</v>
      </c>
      <c r="D13" t="s">
        <v>109</v>
      </c>
      <c r="E13" s="12">
        <f>+Balance!H33</f>
        <v>626500</v>
      </c>
    </row>
    <row r="14" spans="1:5" x14ac:dyDescent="0.25">
      <c r="B14" s="12"/>
      <c r="D14" t="s">
        <v>108</v>
      </c>
      <c r="E14" s="12">
        <f>+Balance!H32+Balance!H40</f>
        <v>8230613</v>
      </c>
    </row>
    <row r="15" spans="1:5" x14ac:dyDescent="0.25">
      <c r="B15" s="12"/>
    </row>
    <row r="16" spans="1:5" x14ac:dyDescent="0.25">
      <c r="A16" s="20" t="s">
        <v>105</v>
      </c>
      <c r="B16" s="22">
        <f>SUM(B11:B14)</f>
        <v>55155419</v>
      </c>
      <c r="D16" s="20" t="s">
        <v>110</v>
      </c>
      <c r="E16" s="22">
        <f>SUM(E11:E15)</f>
        <v>15034634</v>
      </c>
    </row>
    <row r="17" spans="1:5" x14ac:dyDescent="0.25">
      <c r="B17" s="12"/>
    </row>
    <row r="18" spans="1:5" s="20" customFormat="1" x14ac:dyDescent="0.25">
      <c r="A18" s="20" t="s">
        <v>181</v>
      </c>
      <c r="D18" s="20" t="s">
        <v>111</v>
      </c>
      <c r="E18" s="22"/>
    </row>
    <row r="19" spans="1:5" x14ac:dyDescent="0.25">
      <c r="D19" t="s">
        <v>112</v>
      </c>
      <c r="E19" s="12">
        <f>-Balance!L42</f>
        <v>1000000</v>
      </c>
    </row>
    <row r="20" spans="1:5" s="28" customFormat="1" x14ac:dyDescent="0.25">
      <c r="A20" s="28" t="s">
        <v>183</v>
      </c>
      <c r="B20" s="69">
        <f>+Balance!L18+Balance!L19</f>
        <v>1808028</v>
      </c>
      <c r="D20" s="28" t="s">
        <v>113</v>
      </c>
      <c r="E20" s="12">
        <f>-Balance!L43</f>
        <v>12160666</v>
      </c>
    </row>
    <row r="21" spans="1:5" x14ac:dyDescent="0.25">
      <c r="D21" t="s">
        <v>114</v>
      </c>
      <c r="E21" s="12">
        <f>-Balance!L64</f>
        <v>28768147</v>
      </c>
    </row>
    <row r="22" spans="1:5" x14ac:dyDescent="0.25">
      <c r="A22" s="20" t="s">
        <v>182</v>
      </c>
      <c r="B22" s="70">
        <f>SUM(B20:B21)</f>
        <v>1808028</v>
      </c>
    </row>
    <row r="23" spans="1:5" s="20" customFormat="1" x14ac:dyDescent="0.25">
      <c r="D23" s="20" t="s">
        <v>115</v>
      </c>
      <c r="E23" s="22">
        <f>SUM(E19:E21)</f>
        <v>41928813</v>
      </c>
    </row>
    <row r="25" spans="1:5" s="20" customFormat="1" x14ac:dyDescent="0.25">
      <c r="A25" s="20" t="s">
        <v>116</v>
      </c>
      <c r="B25" s="42">
        <f>+B16+B22</f>
        <v>56963447</v>
      </c>
      <c r="D25" s="20" t="s">
        <v>117</v>
      </c>
      <c r="E25" s="22">
        <f>+E16+E23</f>
        <v>56963447</v>
      </c>
    </row>
    <row r="27" spans="1:5" x14ac:dyDescent="0.25">
      <c r="B27" s="4"/>
    </row>
    <row r="28" spans="1:5" x14ac:dyDescent="0.25">
      <c r="E28" s="12">
        <f>+E25-B25</f>
        <v>0</v>
      </c>
    </row>
  </sheetData>
  <mergeCells count="1">
    <mergeCell ref="A7:E7"/>
  </mergeCells>
  <pageMargins left="0.70866141732283472" right="0.70866141732283472" top="0.74803149606299213" bottom="0.74803149606299213" header="0.31496062992125984" footer="0.31496062992125984"/>
  <pageSetup orientation="landscape" horizontalDpi="300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Hoja30">
    <pageSetUpPr fitToPage="1"/>
  </sheetPr>
  <dimension ref="B1:E31"/>
  <sheetViews>
    <sheetView showGridLines="0" view="pageBreakPreview" topLeftCell="A7" zoomScale="90" zoomScaleNormal="90" zoomScaleSheetLayoutView="90" workbookViewId="0">
      <selection activeCell="E25" sqref="E25"/>
    </sheetView>
  </sheetViews>
  <sheetFormatPr baseColWidth="10" defaultRowHeight="15" x14ac:dyDescent="0.25"/>
  <cols>
    <col min="1" max="1" width="5.140625" customWidth="1"/>
    <col min="2" max="2" width="11.85546875" customWidth="1"/>
    <col min="3" max="3" width="86.28515625" customWidth="1"/>
    <col min="4" max="4" width="12.85546875" bestFit="1" customWidth="1"/>
    <col min="6" max="6" width="16" bestFit="1" customWidth="1"/>
  </cols>
  <sheetData>
    <row r="1" spans="2:5" ht="12.75" customHeight="1" x14ac:dyDescent="0.25">
      <c r="B1" s="8" t="s">
        <v>18</v>
      </c>
      <c r="C1" s="9" t="s">
        <v>599</v>
      </c>
    </row>
    <row r="2" spans="2:5" ht="12.75" customHeight="1" x14ac:dyDescent="0.25">
      <c r="B2" s="8" t="s">
        <v>19</v>
      </c>
      <c r="C2" s="10" t="s">
        <v>20</v>
      </c>
    </row>
    <row r="3" spans="2:5" ht="12.75" customHeight="1" x14ac:dyDescent="0.25">
      <c r="B3" s="8" t="s">
        <v>21</v>
      </c>
      <c r="C3" s="9" t="s">
        <v>495</v>
      </c>
    </row>
    <row r="4" spans="2:5" ht="12.75" customHeight="1" x14ac:dyDescent="0.25">
      <c r="B4" s="8" t="s">
        <v>22</v>
      </c>
      <c r="C4" s="9" t="s">
        <v>66</v>
      </c>
    </row>
    <row r="5" spans="2:5" ht="12.75" customHeight="1" x14ac:dyDescent="0.25">
      <c r="B5" s="8" t="s">
        <v>23</v>
      </c>
      <c r="C5" s="9" t="s">
        <v>67</v>
      </c>
    </row>
    <row r="9" spans="2:5" x14ac:dyDescent="0.25">
      <c r="B9" t="s">
        <v>24</v>
      </c>
      <c r="C9" s="3">
        <v>5130104</v>
      </c>
    </row>
    <row r="10" spans="2:5" x14ac:dyDescent="0.25">
      <c r="B10" t="s">
        <v>46</v>
      </c>
      <c r="C10" s="3" t="s">
        <v>97</v>
      </c>
    </row>
    <row r="12" spans="2:5" x14ac:dyDescent="0.25">
      <c r="E12" s="21"/>
    </row>
    <row r="13" spans="2:5" s="19" customFormat="1" x14ac:dyDescent="0.25">
      <c r="B13" s="40" t="s">
        <v>0</v>
      </c>
      <c r="C13" s="40" t="s">
        <v>53</v>
      </c>
      <c r="D13" s="40" t="s">
        <v>1</v>
      </c>
      <c r="E13" s="21"/>
    </row>
    <row r="14" spans="2:5" s="34" customFormat="1" x14ac:dyDescent="0.25">
      <c r="B14" s="23">
        <v>44227</v>
      </c>
      <c r="C14" s="11" t="s">
        <v>515</v>
      </c>
      <c r="D14" s="13">
        <v>-1000000</v>
      </c>
      <c r="E14" s="37"/>
    </row>
    <row r="15" spans="2:5" s="34" customFormat="1" x14ac:dyDescent="0.25">
      <c r="B15" s="23">
        <v>44255</v>
      </c>
      <c r="C15" s="11" t="s">
        <v>526</v>
      </c>
      <c r="D15" s="13">
        <v>-1000000</v>
      </c>
      <c r="E15" s="37"/>
    </row>
    <row r="16" spans="2:5" s="34" customFormat="1" x14ac:dyDescent="0.25">
      <c r="B16" s="23">
        <v>44286</v>
      </c>
      <c r="C16" s="11" t="s">
        <v>536</v>
      </c>
      <c r="D16" s="13">
        <v>-1000000</v>
      </c>
      <c r="E16" s="37"/>
    </row>
    <row r="17" spans="2:5" x14ac:dyDescent="0.25">
      <c r="B17" s="23">
        <v>44316</v>
      </c>
      <c r="C17" s="11" t="s">
        <v>546</v>
      </c>
      <c r="D17" s="13">
        <v>-1000000</v>
      </c>
      <c r="E17" s="22"/>
    </row>
    <row r="18" spans="2:5" x14ac:dyDescent="0.25">
      <c r="B18" s="23">
        <v>44347</v>
      </c>
      <c r="C18" s="11" t="s">
        <v>562</v>
      </c>
      <c r="D18" s="13">
        <v>-1000000</v>
      </c>
      <c r="E18" s="22"/>
    </row>
    <row r="19" spans="2:5" x14ac:dyDescent="0.25">
      <c r="B19" s="23">
        <v>44377</v>
      </c>
      <c r="C19" s="11" t="s">
        <v>581</v>
      </c>
      <c r="D19" s="13">
        <v>-1000000</v>
      </c>
      <c r="E19" s="22"/>
    </row>
    <row r="20" spans="2:5" x14ac:dyDescent="0.25">
      <c r="B20" s="23">
        <v>44408</v>
      </c>
      <c r="C20" s="11" t="s">
        <v>592</v>
      </c>
      <c r="D20" s="13">
        <v>-1000000</v>
      </c>
      <c r="E20" s="22"/>
    </row>
    <row r="21" spans="2:5" x14ac:dyDescent="0.25">
      <c r="B21" s="23">
        <v>44439</v>
      </c>
      <c r="C21" s="11" t="s">
        <v>605</v>
      </c>
      <c r="D21" s="13">
        <v>-1000000</v>
      </c>
      <c r="E21" s="22"/>
    </row>
    <row r="22" spans="2:5" x14ac:dyDescent="0.25">
      <c r="B22" s="23">
        <v>44469</v>
      </c>
      <c r="C22" s="11" t="s">
        <v>617</v>
      </c>
      <c r="D22" s="13">
        <v>-1000000</v>
      </c>
      <c r="E22" s="22"/>
    </row>
    <row r="23" spans="2:5" x14ac:dyDescent="0.25">
      <c r="B23" s="23">
        <v>44500</v>
      </c>
      <c r="C23" s="11" t="s">
        <v>631</v>
      </c>
      <c r="D23" s="13">
        <v>-1000000</v>
      </c>
      <c r="E23" s="22"/>
    </row>
    <row r="24" spans="2:5" x14ac:dyDescent="0.25">
      <c r="B24" s="23">
        <v>44530</v>
      </c>
      <c r="C24" s="11" t="s">
        <v>650</v>
      </c>
      <c r="D24" s="13">
        <v>-1000000</v>
      </c>
      <c r="E24" s="22"/>
    </row>
    <row r="25" spans="2:5" x14ac:dyDescent="0.25">
      <c r="B25" s="23">
        <v>44561</v>
      </c>
      <c r="C25" s="11" t="s">
        <v>669</v>
      </c>
      <c r="D25" s="13">
        <v>-1000000</v>
      </c>
      <c r="E25" s="22"/>
    </row>
    <row r="26" spans="2:5" x14ac:dyDescent="0.25">
      <c r="B26" s="23"/>
      <c r="C26" s="11"/>
      <c r="D26" s="13"/>
      <c r="E26" s="22"/>
    </row>
    <row r="27" spans="2:5" s="34" customFormat="1" x14ac:dyDescent="0.25">
      <c r="B27" s="23"/>
      <c r="C27" s="11"/>
      <c r="D27" s="33"/>
      <c r="E27" s="37"/>
    </row>
    <row r="28" spans="2:5" x14ac:dyDescent="0.25">
      <c r="B28" s="24"/>
      <c r="C28" s="14" t="str">
        <f>+Patrimonio!C19</f>
        <v>Saldo al 31 de diciembre de 2021</v>
      </c>
      <c r="D28" s="14">
        <f>SUM(D14:D27)</f>
        <v>-12000000</v>
      </c>
      <c r="E28" s="12"/>
    </row>
    <row r="29" spans="2:5" x14ac:dyDescent="0.25">
      <c r="E29" s="12"/>
    </row>
    <row r="30" spans="2:5" x14ac:dyDescent="0.25">
      <c r="C30" t="s">
        <v>480</v>
      </c>
      <c r="D30" s="12">
        <f>VLOOKUP(C9,Balance!$A$12:$L$56,12,0)</f>
        <v>12000000</v>
      </c>
      <c r="E30" s="12"/>
    </row>
    <row r="31" spans="2:5" x14ac:dyDescent="0.25">
      <c r="C31" t="s">
        <v>481</v>
      </c>
      <c r="D31" s="4">
        <f>D30+D28</f>
        <v>0</v>
      </c>
      <c r="E31" s="12"/>
    </row>
  </sheetData>
  <pageMargins left="0.70866141732283472" right="0.70866141732283472" top="0.74803149606299213" bottom="0.74803149606299213" header="0.31496062992125984" footer="0.31496062992125984"/>
  <pageSetup scale="77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Hoja31">
    <pageSetUpPr fitToPage="1"/>
  </sheetPr>
  <dimension ref="B1:E31"/>
  <sheetViews>
    <sheetView showGridLines="0" view="pageBreakPreview" topLeftCell="A11" zoomScale="90" zoomScaleNormal="90" zoomScaleSheetLayoutView="90" workbookViewId="0">
      <selection activeCell="E25" sqref="E25"/>
    </sheetView>
  </sheetViews>
  <sheetFormatPr baseColWidth="10" defaultRowHeight="15" x14ac:dyDescent="0.25"/>
  <cols>
    <col min="1" max="1" width="5.140625" customWidth="1"/>
    <col min="2" max="2" width="11.85546875" customWidth="1"/>
    <col min="3" max="3" width="83.28515625" customWidth="1"/>
    <col min="4" max="4" width="14.85546875" customWidth="1"/>
    <col min="6" max="6" width="16" bestFit="1" customWidth="1"/>
  </cols>
  <sheetData>
    <row r="1" spans="2:5" ht="12.75" customHeight="1" x14ac:dyDescent="0.25">
      <c r="B1" s="8" t="s">
        <v>18</v>
      </c>
      <c r="C1" s="9" t="s">
        <v>599</v>
      </c>
    </row>
    <row r="2" spans="2:5" ht="12.75" customHeight="1" x14ac:dyDescent="0.25">
      <c r="B2" s="8" t="s">
        <v>19</v>
      </c>
      <c r="C2" s="10" t="s">
        <v>20</v>
      </c>
    </row>
    <row r="3" spans="2:5" ht="12.75" customHeight="1" x14ac:dyDescent="0.25">
      <c r="B3" s="8" t="s">
        <v>21</v>
      </c>
      <c r="C3" s="9" t="s">
        <v>495</v>
      </c>
    </row>
    <row r="4" spans="2:5" ht="12.75" customHeight="1" x14ac:dyDescent="0.25">
      <c r="B4" s="8" t="s">
        <v>22</v>
      </c>
      <c r="C4" s="9" t="s">
        <v>66</v>
      </c>
    </row>
    <row r="5" spans="2:5" ht="12.75" customHeight="1" x14ac:dyDescent="0.25">
      <c r="B5" s="8" t="s">
        <v>23</v>
      </c>
      <c r="C5" s="9" t="s">
        <v>67</v>
      </c>
    </row>
    <row r="9" spans="2:5" x14ac:dyDescent="0.25">
      <c r="B9" t="s">
        <v>24</v>
      </c>
      <c r="C9" s="3">
        <v>5130105</v>
      </c>
    </row>
    <row r="10" spans="2:5" x14ac:dyDescent="0.25">
      <c r="B10" t="s">
        <v>46</v>
      </c>
      <c r="C10" s="3" t="s">
        <v>98</v>
      </c>
    </row>
    <row r="12" spans="2:5" x14ac:dyDescent="0.25">
      <c r="E12" s="21"/>
    </row>
    <row r="13" spans="2:5" s="19" customFormat="1" x14ac:dyDescent="0.25">
      <c r="B13" s="40" t="s">
        <v>0</v>
      </c>
      <c r="C13" s="40" t="s">
        <v>53</v>
      </c>
      <c r="D13" s="40" t="s">
        <v>1</v>
      </c>
      <c r="E13" s="21"/>
    </row>
    <row r="14" spans="2:5" s="34" customFormat="1" x14ac:dyDescent="0.25">
      <c r="B14" s="23">
        <v>44227</v>
      </c>
      <c r="C14" s="11" t="s">
        <v>515</v>
      </c>
      <c r="D14" s="13">
        <v>-800000</v>
      </c>
      <c r="E14" s="37"/>
    </row>
    <row r="15" spans="2:5" s="34" customFormat="1" x14ac:dyDescent="0.25">
      <c r="B15" s="23">
        <v>44255</v>
      </c>
      <c r="C15" s="11" t="s">
        <v>526</v>
      </c>
      <c r="D15" s="13">
        <v>-800000</v>
      </c>
      <c r="E15" s="37"/>
    </row>
    <row r="16" spans="2:5" s="34" customFormat="1" x14ac:dyDescent="0.25">
      <c r="B16" s="23">
        <v>44286</v>
      </c>
      <c r="C16" s="11" t="s">
        <v>536</v>
      </c>
      <c r="D16" s="13">
        <v>-800000</v>
      </c>
      <c r="E16" s="37"/>
    </row>
    <row r="17" spans="2:5" x14ac:dyDescent="0.25">
      <c r="B17" s="23">
        <v>44316</v>
      </c>
      <c r="C17" s="11" t="s">
        <v>546</v>
      </c>
      <c r="D17" s="13">
        <v>-800000</v>
      </c>
      <c r="E17" s="22"/>
    </row>
    <row r="18" spans="2:5" x14ac:dyDescent="0.25">
      <c r="B18" s="23">
        <v>44347</v>
      </c>
      <c r="C18" s="11" t="s">
        <v>562</v>
      </c>
      <c r="D18" s="13">
        <v>-800000</v>
      </c>
      <c r="E18" s="22"/>
    </row>
    <row r="19" spans="2:5" x14ac:dyDescent="0.25">
      <c r="B19" s="23">
        <v>44377</v>
      </c>
      <c r="C19" s="11" t="s">
        <v>581</v>
      </c>
      <c r="D19" s="13">
        <v>-800000</v>
      </c>
      <c r="E19" s="22"/>
    </row>
    <row r="20" spans="2:5" x14ac:dyDescent="0.25">
      <c r="B20" s="23">
        <v>44408</v>
      </c>
      <c r="C20" s="11" t="s">
        <v>592</v>
      </c>
      <c r="D20" s="13">
        <v>-800000</v>
      </c>
      <c r="E20" s="22"/>
    </row>
    <row r="21" spans="2:5" x14ac:dyDescent="0.25">
      <c r="B21" s="23">
        <v>44439</v>
      </c>
      <c r="C21" s="11" t="s">
        <v>605</v>
      </c>
      <c r="D21" s="13">
        <v>-800000</v>
      </c>
      <c r="E21" s="22"/>
    </row>
    <row r="22" spans="2:5" x14ac:dyDescent="0.25">
      <c r="B22" s="23">
        <v>44469</v>
      </c>
      <c r="C22" s="11" t="s">
        <v>617</v>
      </c>
      <c r="D22" s="13">
        <v>-800000</v>
      </c>
      <c r="E22" s="22"/>
    </row>
    <row r="23" spans="2:5" x14ac:dyDescent="0.25">
      <c r="B23" s="23">
        <v>44500</v>
      </c>
      <c r="C23" s="11" t="s">
        <v>631</v>
      </c>
      <c r="D23" s="13">
        <v>-800000</v>
      </c>
      <c r="E23" s="22"/>
    </row>
    <row r="24" spans="2:5" x14ac:dyDescent="0.25">
      <c r="B24" s="23">
        <v>44530</v>
      </c>
      <c r="C24" s="11" t="s">
        <v>650</v>
      </c>
      <c r="D24" s="13">
        <v>-800000</v>
      </c>
      <c r="E24" s="22"/>
    </row>
    <row r="25" spans="2:5" x14ac:dyDescent="0.25">
      <c r="B25" s="23">
        <v>44561</v>
      </c>
      <c r="C25" s="11" t="s">
        <v>669</v>
      </c>
      <c r="D25" s="13">
        <v>-800000</v>
      </c>
      <c r="E25" s="22"/>
    </row>
    <row r="26" spans="2:5" x14ac:dyDescent="0.25">
      <c r="B26" s="23"/>
      <c r="C26" s="11"/>
      <c r="D26" s="13"/>
      <c r="E26" s="22"/>
    </row>
    <row r="27" spans="2:5" s="34" customFormat="1" x14ac:dyDescent="0.25">
      <c r="B27" s="23"/>
      <c r="C27" s="11"/>
      <c r="D27" s="33"/>
      <c r="E27" s="37"/>
    </row>
    <row r="28" spans="2:5" x14ac:dyDescent="0.25">
      <c r="B28" s="24"/>
      <c r="C28" s="14" t="str">
        <f>+Patrimonio!C19</f>
        <v>Saldo al 31 de diciembre de 2021</v>
      </c>
      <c r="D28" s="14">
        <f>SUM(D14:D27)</f>
        <v>-9600000</v>
      </c>
      <c r="E28" s="12"/>
    </row>
    <row r="29" spans="2:5" x14ac:dyDescent="0.25">
      <c r="E29" s="12"/>
    </row>
    <row r="30" spans="2:5" x14ac:dyDescent="0.25">
      <c r="C30" t="s">
        <v>480</v>
      </c>
      <c r="D30" s="12">
        <f>VLOOKUP(C9,Balance!A12:$L$55,12,0)</f>
        <v>9600000</v>
      </c>
      <c r="E30" s="12"/>
    </row>
    <row r="31" spans="2:5" x14ac:dyDescent="0.25">
      <c r="C31" t="s">
        <v>487</v>
      </c>
      <c r="D31" s="4">
        <f>-D30-D28</f>
        <v>0</v>
      </c>
      <c r="E31" s="12"/>
    </row>
  </sheetData>
  <pageMargins left="0.70866141732283472" right="0.70866141732283472" top="0.74803149606299213" bottom="0.74803149606299213" header="0.31496062992125984" footer="0.31496062992125984"/>
  <pageSetup scale="78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Hoja32">
    <pageSetUpPr fitToPage="1"/>
  </sheetPr>
  <dimension ref="B1:E20"/>
  <sheetViews>
    <sheetView showGridLines="0" view="pageBreakPreview" zoomScale="90" zoomScaleNormal="90" zoomScaleSheetLayoutView="90" workbookViewId="0">
      <selection activeCell="K11" sqref="K11"/>
    </sheetView>
  </sheetViews>
  <sheetFormatPr baseColWidth="10" defaultRowHeight="15" x14ac:dyDescent="0.25"/>
  <cols>
    <col min="1" max="1" width="5.140625" customWidth="1"/>
    <col min="2" max="2" width="11.85546875" customWidth="1"/>
    <col min="3" max="3" width="84" customWidth="1"/>
    <col min="4" max="4" width="13.42578125" customWidth="1"/>
    <col min="6" max="6" width="16" bestFit="1" customWidth="1"/>
  </cols>
  <sheetData>
    <row r="1" spans="2:5" ht="12.75" customHeight="1" x14ac:dyDescent="0.25">
      <c r="B1" s="8" t="s">
        <v>18</v>
      </c>
      <c r="C1" s="9" t="s">
        <v>599</v>
      </c>
    </row>
    <row r="2" spans="2:5" ht="12.75" customHeight="1" x14ac:dyDescent="0.25">
      <c r="B2" s="8" t="s">
        <v>19</v>
      </c>
      <c r="C2" s="10" t="s">
        <v>20</v>
      </c>
    </row>
    <row r="3" spans="2:5" ht="12.75" customHeight="1" x14ac:dyDescent="0.25">
      <c r="B3" s="8" t="s">
        <v>21</v>
      </c>
      <c r="C3" s="9" t="s">
        <v>495</v>
      </c>
    </row>
    <row r="4" spans="2:5" ht="12.75" customHeight="1" x14ac:dyDescent="0.25">
      <c r="B4" s="8" t="s">
        <v>22</v>
      </c>
      <c r="C4" s="9" t="s">
        <v>66</v>
      </c>
    </row>
    <row r="5" spans="2:5" ht="12.75" customHeight="1" x14ac:dyDescent="0.25">
      <c r="B5" s="8" t="s">
        <v>23</v>
      </c>
      <c r="C5" s="9" t="s">
        <v>67</v>
      </c>
    </row>
    <row r="9" spans="2:5" x14ac:dyDescent="0.25">
      <c r="B9" t="s">
        <v>24</v>
      </c>
      <c r="C9" s="3">
        <v>5130109</v>
      </c>
    </row>
    <row r="10" spans="2:5" x14ac:dyDescent="0.25">
      <c r="B10" t="s">
        <v>46</v>
      </c>
      <c r="C10" s="3" t="s">
        <v>99</v>
      </c>
    </row>
    <row r="12" spans="2:5" x14ac:dyDescent="0.25">
      <c r="E12" s="21"/>
    </row>
    <row r="13" spans="2:5" s="19" customFormat="1" x14ac:dyDescent="0.25">
      <c r="B13" s="40" t="s">
        <v>0</v>
      </c>
      <c r="C13" s="40" t="s">
        <v>53</v>
      </c>
      <c r="D13" s="40" t="s">
        <v>1</v>
      </c>
      <c r="E13" s="21"/>
    </row>
    <row r="14" spans="2:5" x14ac:dyDescent="0.25">
      <c r="B14" s="23">
        <v>44561</v>
      </c>
      <c r="C14" s="13" t="s">
        <v>670</v>
      </c>
      <c r="D14" s="13">
        <v>-5767572</v>
      </c>
      <c r="E14" s="22"/>
    </row>
    <row r="15" spans="2:5" x14ac:dyDescent="0.25">
      <c r="B15" s="23"/>
      <c r="D15" s="13"/>
      <c r="E15" s="22"/>
    </row>
    <row r="16" spans="2:5" s="34" customFormat="1" x14ac:dyDescent="0.25">
      <c r="B16" s="32"/>
      <c r="C16" s="32"/>
      <c r="D16" s="33"/>
      <c r="E16" s="37"/>
    </row>
    <row r="17" spans="2:5" x14ac:dyDescent="0.25">
      <c r="B17" s="24"/>
      <c r="C17" s="14" t="str">
        <f>+Patrimonio!C19</f>
        <v>Saldo al 31 de diciembre de 2021</v>
      </c>
      <c r="D17" s="14">
        <f>SUM(D14:D16)</f>
        <v>-5767572</v>
      </c>
      <c r="E17" s="12"/>
    </row>
    <row r="18" spans="2:5" x14ac:dyDescent="0.25">
      <c r="E18" s="12"/>
    </row>
    <row r="19" spans="2:5" x14ac:dyDescent="0.25">
      <c r="C19" t="s">
        <v>480</v>
      </c>
      <c r="D19" s="12">
        <f>VLOOKUP(C9,Balance!$A$12:$L$55,12,0)</f>
        <v>5767572</v>
      </c>
      <c r="E19" s="12"/>
    </row>
    <row r="20" spans="2:5" x14ac:dyDescent="0.25">
      <c r="C20" t="s">
        <v>481</v>
      </c>
      <c r="D20" s="4">
        <f>D19+D17</f>
        <v>0</v>
      </c>
      <c r="E20" s="12"/>
    </row>
  </sheetData>
  <pageMargins left="0.70866141732283472" right="0.70866141732283472" top="0.74803149606299213" bottom="0.74803149606299213" header="0.31496062992125984" footer="0.31496062992125984"/>
  <pageSetup scale="78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Hoja33">
    <pageSetUpPr fitToPage="1"/>
  </sheetPr>
  <dimension ref="B1:E31"/>
  <sheetViews>
    <sheetView showGridLines="0" view="pageBreakPreview" topLeftCell="A10" zoomScale="90" zoomScaleNormal="90" zoomScaleSheetLayoutView="90" workbookViewId="0">
      <selection activeCell="E25" sqref="E25"/>
    </sheetView>
  </sheetViews>
  <sheetFormatPr baseColWidth="10" defaultRowHeight="15" x14ac:dyDescent="0.25"/>
  <cols>
    <col min="1" max="1" width="5.140625" customWidth="1"/>
    <col min="2" max="2" width="11.85546875" customWidth="1"/>
    <col min="3" max="3" width="84.85546875" customWidth="1"/>
    <col min="4" max="4" width="15.7109375" customWidth="1"/>
    <col min="6" max="6" width="16" bestFit="1" customWidth="1"/>
  </cols>
  <sheetData>
    <row r="1" spans="2:5" ht="12.75" customHeight="1" x14ac:dyDescent="0.25">
      <c r="B1" s="8" t="s">
        <v>18</v>
      </c>
      <c r="C1" s="9" t="s">
        <v>599</v>
      </c>
    </row>
    <row r="2" spans="2:5" ht="12.75" customHeight="1" x14ac:dyDescent="0.25">
      <c r="B2" s="8" t="s">
        <v>19</v>
      </c>
      <c r="C2" s="10" t="s">
        <v>20</v>
      </c>
    </row>
    <row r="3" spans="2:5" ht="12.75" customHeight="1" x14ac:dyDescent="0.25">
      <c r="B3" s="8" t="s">
        <v>21</v>
      </c>
      <c r="C3" s="9" t="s">
        <v>495</v>
      </c>
    </row>
    <row r="4" spans="2:5" ht="12.75" customHeight="1" x14ac:dyDescent="0.25">
      <c r="B4" s="8" t="s">
        <v>22</v>
      </c>
      <c r="C4" s="9" t="s">
        <v>66</v>
      </c>
    </row>
    <row r="5" spans="2:5" ht="12.75" customHeight="1" x14ac:dyDescent="0.25">
      <c r="B5" s="8" t="s">
        <v>23</v>
      </c>
      <c r="C5" s="9" t="s">
        <v>67</v>
      </c>
    </row>
    <row r="9" spans="2:5" x14ac:dyDescent="0.25">
      <c r="B9" t="s">
        <v>24</v>
      </c>
      <c r="C9" s="3">
        <v>5130113</v>
      </c>
    </row>
    <row r="10" spans="2:5" x14ac:dyDescent="0.25">
      <c r="B10" t="s">
        <v>46</v>
      </c>
      <c r="C10" s="3" t="s">
        <v>100</v>
      </c>
    </row>
    <row r="12" spans="2:5" x14ac:dyDescent="0.25">
      <c r="E12" s="21"/>
    </row>
    <row r="13" spans="2:5" s="19" customFormat="1" x14ac:dyDescent="0.25">
      <c r="B13" s="40" t="s">
        <v>0</v>
      </c>
      <c r="C13" s="40" t="s">
        <v>53</v>
      </c>
      <c r="D13" s="40" t="s">
        <v>1</v>
      </c>
      <c r="E13" s="21"/>
    </row>
    <row r="14" spans="2:5" s="34" customFormat="1" x14ac:dyDescent="0.25">
      <c r="B14" s="23">
        <v>44227</v>
      </c>
      <c r="C14" s="11" t="s">
        <v>515</v>
      </c>
      <c r="D14" s="33">
        <v>-832659</v>
      </c>
      <c r="E14" s="37"/>
    </row>
    <row r="15" spans="2:5" s="34" customFormat="1" x14ac:dyDescent="0.25">
      <c r="B15" s="23">
        <v>44255</v>
      </c>
      <c r="C15" s="11" t="s">
        <v>526</v>
      </c>
      <c r="D15" s="33">
        <v>-612117</v>
      </c>
      <c r="E15" s="37"/>
    </row>
    <row r="16" spans="2:5" s="34" customFormat="1" x14ac:dyDescent="0.25">
      <c r="B16" s="23">
        <v>44286</v>
      </c>
      <c r="C16" s="11" t="s">
        <v>536</v>
      </c>
      <c r="D16" s="33">
        <v>-624226</v>
      </c>
      <c r="E16" s="37"/>
    </row>
    <row r="17" spans="2:5" x14ac:dyDescent="0.25">
      <c r="B17" s="23">
        <v>44316</v>
      </c>
      <c r="C17" s="11" t="s">
        <v>546</v>
      </c>
      <c r="D17" s="13">
        <v>-599192</v>
      </c>
      <c r="E17" s="22"/>
    </row>
    <row r="18" spans="2:5" x14ac:dyDescent="0.25">
      <c r="B18" s="23">
        <v>44347</v>
      </c>
      <c r="C18" s="11" t="s">
        <v>562</v>
      </c>
      <c r="D18" s="13">
        <v>-600032</v>
      </c>
      <c r="E18" s="22"/>
    </row>
    <row r="19" spans="2:5" x14ac:dyDescent="0.25">
      <c r="B19" s="23">
        <v>44377</v>
      </c>
      <c r="C19" s="11" t="s">
        <v>581</v>
      </c>
      <c r="D19" s="13">
        <v>-600710</v>
      </c>
      <c r="E19" s="22"/>
    </row>
    <row r="20" spans="2:5" x14ac:dyDescent="0.25">
      <c r="B20" s="23">
        <v>44408</v>
      </c>
      <c r="C20" s="11" t="s">
        <v>592</v>
      </c>
      <c r="D20" s="13">
        <v>-629025</v>
      </c>
      <c r="E20" s="22"/>
    </row>
    <row r="21" spans="2:5" x14ac:dyDescent="0.25">
      <c r="B21" s="23">
        <v>44439</v>
      </c>
      <c r="C21" s="11" t="s">
        <v>605</v>
      </c>
      <c r="D21" s="13">
        <v>-630390</v>
      </c>
      <c r="E21" s="22"/>
    </row>
    <row r="22" spans="2:5" x14ac:dyDescent="0.25">
      <c r="B22" s="23">
        <v>44469</v>
      </c>
      <c r="C22" s="11" t="s">
        <v>617</v>
      </c>
      <c r="D22" s="13">
        <v>-631569</v>
      </c>
      <c r="E22" s="22"/>
    </row>
    <row r="23" spans="2:5" x14ac:dyDescent="0.25">
      <c r="B23" s="23">
        <v>44500</v>
      </c>
      <c r="C23" s="11" t="s">
        <v>631</v>
      </c>
      <c r="D23" s="13">
        <v>-592357</v>
      </c>
      <c r="E23" s="22"/>
    </row>
    <row r="24" spans="2:5" x14ac:dyDescent="0.25">
      <c r="B24" s="23">
        <v>44530</v>
      </c>
      <c r="C24" s="11" t="s">
        <v>650</v>
      </c>
      <c r="D24" s="13">
        <v>-591511</v>
      </c>
      <c r="E24" s="22"/>
    </row>
    <row r="25" spans="2:5" x14ac:dyDescent="0.25">
      <c r="B25" s="23">
        <v>44561</v>
      </c>
      <c r="C25" s="11" t="s">
        <v>669</v>
      </c>
      <c r="D25" s="13">
        <v>-599518</v>
      </c>
      <c r="E25" s="22"/>
    </row>
    <row r="26" spans="2:5" x14ac:dyDescent="0.25">
      <c r="B26" s="23"/>
      <c r="C26" s="11"/>
      <c r="D26" s="13"/>
      <c r="E26" s="22"/>
    </row>
    <row r="27" spans="2:5" s="34" customFormat="1" x14ac:dyDescent="0.25">
      <c r="B27" s="23"/>
      <c r="C27" s="11"/>
      <c r="D27" s="33"/>
      <c r="E27" s="37"/>
    </row>
    <row r="28" spans="2:5" x14ac:dyDescent="0.25">
      <c r="B28" s="24"/>
      <c r="C28" s="14" t="str">
        <f>+Patrimonio!C19</f>
        <v>Saldo al 31 de diciembre de 2021</v>
      </c>
      <c r="D28" s="14">
        <f>SUM(D14:D27)</f>
        <v>-7543306</v>
      </c>
      <c r="E28" s="12"/>
    </row>
    <row r="29" spans="2:5" x14ac:dyDescent="0.25">
      <c r="E29" s="12"/>
    </row>
    <row r="30" spans="2:5" x14ac:dyDescent="0.25">
      <c r="C30" t="s">
        <v>485</v>
      </c>
      <c r="D30" s="12">
        <f>VLOOKUP(C9,Balance!A12:$L$55,12,0)</f>
        <v>7543306</v>
      </c>
      <c r="E30" s="12"/>
    </row>
    <row r="31" spans="2:5" x14ac:dyDescent="0.25">
      <c r="C31" t="s">
        <v>481</v>
      </c>
      <c r="D31" s="4">
        <f>D30+D28</f>
        <v>0</v>
      </c>
      <c r="E31" s="12"/>
    </row>
  </sheetData>
  <pageMargins left="0.70866141732283472" right="0.70866141732283472" top="0.74803149606299213" bottom="0.74803149606299213" header="0.31496062992125984" footer="0.31496062992125984"/>
  <pageSetup scale="76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Hoja34">
    <pageSetUpPr fitToPage="1"/>
  </sheetPr>
  <dimension ref="B1:I62"/>
  <sheetViews>
    <sheetView showGridLines="0" view="pageBreakPreview" topLeftCell="A37" zoomScale="90" zoomScaleNormal="90" zoomScaleSheetLayoutView="90" workbookViewId="0">
      <selection activeCell="E51" sqref="E51"/>
    </sheetView>
  </sheetViews>
  <sheetFormatPr baseColWidth="10" defaultRowHeight="15" x14ac:dyDescent="0.25"/>
  <cols>
    <col min="1" max="1" width="5.140625" customWidth="1"/>
    <col min="2" max="2" width="11.85546875" customWidth="1"/>
    <col min="3" max="3" width="74.140625" customWidth="1"/>
    <col min="4" max="4" width="20.5703125" customWidth="1"/>
  </cols>
  <sheetData>
    <row r="1" spans="2:6" ht="12.75" customHeight="1" x14ac:dyDescent="0.25">
      <c r="B1" s="8" t="s">
        <v>18</v>
      </c>
      <c r="C1" s="9" t="s">
        <v>599</v>
      </c>
      <c r="E1" s="12"/>
      <c r="F1" s="12"/>
    </row>
    <row r="2" spans="2:6" ht="12.75" customHeight="1" x14ac:dyDescent="0.25">
      <c r="B2" s="8" t="s">
        <v>19</v>
      </c>
      <c r="C2" s="10" t="s">
        <v>20</v>
      </c>
      <c r="E2" s="12"/>
      <c r="F2" s="12"/>
    </row>
    <row r="3" spans="2:6" ht="12.75" customHeight="1" x14ac:dyDescent="0.25">
      <c r="B3" s="8" t="s">
        <v>21</v>
      </c>
      <c r="C3" s="9" t="s">
        <v>495</v>
      </c>
      <c r="E3" s="12"/>
      <c r="F3" s="12"/>
    </row>
    <row r="4" spans="2:6" ht="12.75" customHeight="1" x14ac:dyDescent="0.25">
      <c r="B4" s="8" t="s">
        <v>22</v>
      </c>
      <c r="C4" s="9" t="s">
        <v>66</v>
      </c>
      <c r="E4" s="12"/>
      <c r="F4" s="12"/>
    </row>
    <row r="5" spans="2:6" ht="12.75" customHeight="1" x14ac:dyDescent="0.25">
      <c r="B5" s="8" t="s">
        <v>23</v>
      </c>
      <c r="C5" s="9" t="s">
        <v>67</v>
      </c>
      <c r="E5" s="12"/>
      <c r="F5" s="12"/>
    </row>
    <row r="6" spans="2:6" x14ac:dyDescent="0.25">
      <c r="E6" s="12"/>
      <c r="F6" s="12"/>
    </row>
    <row r="7" spans="2:6" x14ac:dyDescent="0.25">
      <c r="E7" s="12"/>
      <c r="F7" s="12"/>
    </row>
    <row r="8" spans="2:6" x14ac:dyDescent="0.25">
      <c r="E8" s="12"/>
      <c r="F8" s="12"/>
    </row>
    <row r="9" spans="2:6" x14ac:dyDescent="0.25">
      <c r="B9" t="s">
        <v>24</v>
      </c>
      <c r="C9" s="3">
        <v>5130151</v>
      </c>
      <c r="E9" s="12"/>
      <c r="F9" s="12"/>
    </row>
    <row r="10" spans="2:6" x14ac:dyDescent="0.25">
      <c r="B10" t="s">
        <v>46</v>
      </c>
      <c r="C10" s="3" t="s">
        <v>73</v>
      </c>
      <c r="E10" s="12"/>
      <c r="F10" s="12"/>
    </row>
    <row r="11" spans="2:6" x14ac:dyDescent="0.25">
      <c r="E11" s="12"/>
      <c r="F11" s="12"/>
    </row>
    <row r="12" spans="2:6" x14ac:dyDescent="0.25">
      <c r="E12" s="12"/>
      <c r="F12" s="12"/>
    </row>
    <row r="13" spans="2:6" s="19" customFormat="1" x14ac:dyDescent="0.25">
      <c r="B13" s="18" t="s">
        <v>0</v>
      </c>
      <c r="C13" s="18" t="s">
        <v>53</v>
      </c>
      <c r="D13" s="18" t="s">
        <v>1</v>
      </c>
      <c r="E13" s="12"/>
      <c r="F13" s="12"/>
    </row>
    <row r="14" spans="2:6" x14ac:dyDescent="0.25">
      <c r="B14" s="43">
        <v>44200</v>
      </c>
      <c r="C14" s="11" t="s">
        <v>516</v>
      </c>
      <c r="D14" s="13">
        <v>-102500</v>
      </c>
      <c r="E14" s="12"/>
      <c r="F14" s="12"/>
    </row>
    <row r="15" spans="2:6" x14ac:dyDescent="0.25">
      <c r="B15" s="43">
        <v>44203</v>
      </c>
      <c r="C15" s="11" t="s">
        <v>517</v>
      </c>
      <c r="D15" s="13">
        <v>-130560</v>
      </c>
      <c r="E15" s="12"/>
      <c r="F15" s="12"/>
    </row>
    <row r="16" spans="2:6" x14ac:dyDescent="0.25">
      <c r="B16" s="43">
        <v>44227</v>
      </c>
      <c r="C16" s="11" t="s">
        <v>527</v>
      </c>
      <c r="D16" s="13">
        <v>-106306</v>
      </c>
      <c r="E16" s="12"/>
      <c r="F16" s="12"/>
    </row>
    <row r="17" spans="2:6" s="83" customFormat="1" x14ac:dyDescent="0.25">
      <c r="B17" s="131">
        <v>44316</v>
      </c>
      <c r="C17" s="132" t="s">
        <v>566</v>
      </c>
      <c r="D17" s="133">
        <v>-55983</v>
      </c>
      <c r="E17" s="12"/>
      <c r="F17" s="12"/>
    </row>
    <row r="18" spans="2:6" s="83" customFormat="1" x14ac:dyDescent="0.25">
      <c r="B18" s="131">
        <v>44316</v>
      </c>
      <c r="C18" s="132" t="s">
        <v>567</v>
      </c>
      <c r="D18" s="133">
        <v>-46287</v>
      </c>
      <c r="E18" s="12"/>
      <c r="F18" s="12"/>
    </row>
    <row r="19" spans="2:6" s="83" customFormat="1" x14ac:dyDescent="0.25">
      <c r="B19" s="131">
        <v>44316</v>
      </c>
      <c r="C19" s="132" t="s">
        <v>552</v>
      </c>
      <c r="D19" s="133">
        <v>-7369</v>
      </c>
      <c r="E19" s="12"/>
      <c r="F19" s="12"/>
    </row>
    <row r="20" spans="2:6" s="83" customFormat="1" x14ac:dyDescent="0.25">
      <c r="B20" s="131">
        <v>44316</v>
      </c>
      <c r="C20" s="132" t="s">
        <v>553</v>
      </c>
      <c r="D20" s="133">
        <v>-18900</v>
      </c>
      <c r="E20" s="12"/>
      <c r="F20" s="12"/>
    </row>
    <row r="21" spans="2:6" s="83" customFormat="1" x14ac:dyDescent="0.25">
      <c r="B21" s="131">
        <v>44317</v>
      </c>
      <c r="C21" s="132" t="s">
        <v>564</v>
      </c>
      <c r="D21" s="133">
        <v>-46287</v>
      </c>
      <c r="E21" s="12"/>
      <c r="F21" s="12"/>
    </row>
    <row r="22" spans="2:6" x14ac:dyDescent="0.25">
      <c r="B22" s="131">
        <v>44317</v>
      </c>
      <c r="C22" s="132" t="s">
        <v>565</v>
      </c>
      <c r="D22" s="13">
        <v>-59920</v>
      </c>
      <c r="E22" s="12"/>
      <c r="F22" s="12"/>
    </row>
    <row r="23" spans="2:6" x14ac:dyDescent="0.25">
      <c r="B23" s="131">
        <v>44317</v>
      </c>
      <c r="C23" s="132" t="s">
        <v>568</v>
      </c>
      <c r="D23" s="13">
        <v>-49945</v>
      </c>
      <c r="E23" s="12"/>
      <c r="F23" s="12"/>
    </row>
    <row r="24" spans="2:6" x14ac:dyDescent="0.25">
      <c r="B24" s="131">
        <v>44317</v>
      </c>
      <c r="C24" s="132" t="s">
        <v>569</v>
      </c>
      <c r="D24" s="13">
        <v>-46287</v>
      </c>
      <c r="E24" s="12"/>
      <c r="F24" s="12"/>
    </row>
    <row r="25" spans="2:6" x14ac:dyDescent="0.25">
      <c r="B25" s="131">
        <v>44317</v>
      </c>
      <c r="C25" s="132" t="s">
        <v>570</v>
      </c>
      <c r="D25" s="13">
        <v>-52000</v>
      </c>
      <c r="E25" s="12"/>
      <c r="F25" s="12"/>
    </row>
    <row r="26" spans="2:6" x14ac:dyDescent="0.25">
      <c r="B26" s="131">
        <v>44317</v>
      </c>
      <c r="C26" s="132" t="s">
        <v>571</v>
      </c>
      <c r="D26" s="13">
        <v>-7218</v>
      </c>
      <c r="E26" s="12"/>
      <c r="F26" s="12"/>
    </row>
    <row r="27" spans="2:6" x14ac:dyDescent="0.25">
      <c r="B27" s="131">
        <v>44317</v>
      </c>
      <c r="C27" s="132" t="s">
        <v>571</v>
      </c>
      <c r="D27" s="13">
        <v>-7579</v>
      </c>
      <c r="E27" s="12"/>
      <c r="F27" s="12"/>
    </row>
    <row r="28" spans="2:6" x14ac:dyDescent="0.25">
      <c r="B28" s="131">
        <v>44370</v>
      </c>
      <c r="C28" s="11" t="s">
        <v>587</v>
      </c>
      <c r="D28" s="13">
        <v>-21616</v>
      </c>
      <c r="E28" s="12"/>
      <c r="F28" s="12"/>
    </row>
    <row r="29" spans="2:6" x14ac:dyDescent="0.25">
      <c r="B29" s="131">
        <v>44348</v>
      </c>
      <c r="C29" s="132" t="s">
        <v>588</v>
      </c>
      <c r="D29" s="13">
        <v>-52966</v>
      </c>
      <c r="E29" s="12"/>
      <c r="F29" s="12"/>
    </row>
    <row r="30" spans="2:6" x14ac:dyDescent="0.25">
      <c r="B30" s="136">
        <v>44348</v>
      </c>
      <c r="C30" s="88" t="s">
        <v>589</v>
      </c>
      <c r="D30" s="33">
        <v>-46287</v>
      </c>
      <c r="E30" s="12"/>
      <c r="F30" s="12"/>
    </row>
    <row r="31" spans="2:6" x14ac:dyDescent="0.25">
      <c r="B31" s="136">
        <v>44348</v>
      </c>
      <c r="C31" s="88" t="s">
        <v>571</v>
      </c>
      <c r="D31" s="33">
        <v>-7218</v>
      </c>
      <c r="E31" s="12"/>
      <c r="F31" s="12"/>
    </row>
    <row r="32" spans="2:6" x14ac:dyDescent="0.25">
      <c r="B32" s="136">
        <v>44396</v>
      </c>
      <c r="C32" s="88" t="s">
        <v>593</v>
      </c>
      <c r="D32" s="33">
        <v>-33588</v>
      </c>
      <c r="E32" s="12"/>
      <c r="F32" s="12"/>
    </row>
    <row r="33" spans="2:6" x14ac:dyDescent="0.25">
      <c r="B33" s="136">
        <v>44396</v>
      </c>
      <c r="C33" s="88" t="s">
        <v>594</v>
      </c>
      <c r="D33" s="33">
        <v>-46287</v>
      </c>
      <c r="E33" s="12"/>
      <c r="F33" s="12"/>
    </row>
    <row r="34" spans="2:6" x14ac:dyDescent="0.25">
      <c r="B34" s="136">
        <v>44396</v>
      </c>
      <c r="C34" s="132" t="s">
        <v>571</v>
      </c>
      <c r="D34" s="13">
        <v>-7497</v>
      </c>
      <c r="E34" s="12"/>
      <c r="F34" s="12"/>
    </row>
    <row r="35" spans="2:6" x14ac:dyDescent="0.25">
      <c r="B35" s="136">
        <v>44411</v>
      </c>
      <c r="C35" s="88" t="s">
        <v>607</v>
      </c>
      <c r="D35" s="33">
        <v>-49952</v>
      </c>
      <c r="E35" s="12"/>
      <c r="F35" s="12"/>
    </row>
    <row r="36" spans="2:6" x14ac:dyDescent="0.25">
      <c r="B36" s="136">
        <v>44411</v>
      </c>
      <c r="C36" s="88" t="s">
        <v>606</v>
      </c>
      <c r="D36" s="33">
        <v>-47260</v>
      </c>
      <c r="E36" s="12"/>
      <c r="F36" s="12"/>
    </row>
    <row r="37" spans="2:6" x14ac:dyDescent="0.25">
      <c r="B37" s="136">
        <v>44411</v>
      </c>
      <c r="C37" s="88" t="s">
        <v>608</v>
      </c>
      <c r="D37" s="33">
        <v>-7760</v>
      </c>
      <c r="E37" s="12"/>
      <c r="F37" s="12"/>
    </row>
    <row r="38" spans="2:6" x14ac:dyDescent="0.25">
      <c r="B38" s="136">
        <v>44448</v>
      </c>
      <c r="C38" s="88" t="s">
        <v>623</v>
      </c>
      <c r="D38" s="33">
        <v>-63799</v>
      </c>
      <c r="E38" s="12"/>
      <c r="F38" s="12"/>
    </row>
    <row r="39" spans="2:6" x14ac:dyDescent="0.25">
      <c r="B39" s="136">
        <v>44448</v>
      </c>
      <c r="C39" s="88" t="s">
        <v>624</v>
      </c>
      <c r="D39" s="33">
        <v>-47260</v>
      </c>
      <c r="E39" s="12"/>
      <c r="F39" s="12"/>
    </row>
    <row r="40" spans="2:6" x14ac:dyDescent="0.25">
      <c r="B40" s="136">
        <v>44448</v>
      </c>
      <c r="C40" s="88" t="s">
        <v>625</v>
      </c>
      <c r="D40" s="33">
        <v>-7899</v>
      </c>
      <c r="E40" s="12"/>
    </row>
    <row r="41" spans="2:6" x14ac:dyDescent="0.25">
      <c r="B41" s="136">
        <v>44469</v>
      </c>
      <c r="C41" s="88" t="s">
        <v>618</v>
      </c>
      <c r="D41" s="33">
        <v>-16203</v>
      </c>
      <c r="E41" s="12"/>
    </row>
    <row r="42" spans="2:6" x14ac:dyDescent="0.25">
      <c r="B42" s="136">
        <v>44474</v>
      </c>
      <c r="C42" s="88" t="s">
        <v>632</v>
      </c>
      <c r="D42" s="33">
        <v>-61353</v>
      </c>
      <c r="E42" s="12"/>
    </row>
    <row r="43" spans="2:6" x14ac:dyDescent="0.25">
      <c r="B43" s="136">
        <v>44474</v>
      </c>
      <c r="C43" s="88" t="s">
        <v>633</v>
      </c>
      <c r="D43" s="33">
        <v>-47260</v>
      </c>
      <c r="E43" s="12"/>
    </row>
    <row r="44" spans="2:6" x14ac:dyDescent="0.25">
      <c r="B44" s="136">
        <v>44474</v>
      </c>
      <c r="C44" s="88" t="s">
        <v>571</v>
      </c>
      <c r="D44" s="33">
        <v>-7899</v>
      </c>
      <c r="E44" s="12"/>
    </row>
    <row r="45" spans="2:6" x14ac:dyDescent="0.25">
      <c r="B45" s="136">
        <v>44500</v>
      </c>
      <c r="C45" s="88" t="s">
        <v>634</v>
      </c>
      <c r="D45" s="33">
        <v>-52850</v>
      </c>
      <c r="E45" s="12"/>
    </row>
    <row r="46" spans="2:6" x14ac:dyDescent="0.25">
      <c r="B46" s="136">
        <v>44510</v>
      </c>
      <c r="C46" s="88" t="s">
        <v>652</v>
      </c>
      <c r="D46" s="33">
        <v>-69862</v>
      </c>
      <c r="E46" s="12"/>
    </row>
    <row r="47" spans="2:6" x14ac:dyDescent="0.25">
      <c r="B47" s="136">
        <v>44510</v>
      </c>
      <c r="C47" s="88" t="s">
        <v>653</v>
      </c>
      <c r="D47" s="33">
        <v>-47260</v>
      </c>
      <c r="E47" s="12"/>
    </row>
    <row r="48" spans="2:6" x14ac:dyDescent="0.25">
      <c r="B48" s="136">
        <v>44510</v>
      </c>
      <c r="C48" s="88" t="s">
        <v>571</v>
      </c>
      <c r="D48" s="33">
        <v>-8290</v>
      </c>
      <c r="E48" s="12"/>
    </row>
    <row r="49" spans="2:9" x14ac:dyDescent="0.25">
      <c r="B49" s="136">
        <v>44553</v>
      </c>
      <c r="C49" s="88" t="s">
        <v>678</v>
      </c>
      <c r="D49" s="148">
        <v>-55630</v>
      </c>
      <c r="E49" s="12"/>
    </row>
    <row r="50" spans="2:9" x14ac:dyDescent="0.25">
      <c r="B50" s="136">
        <v>44553</v>
      </c>
      <c r="C50" s="88" t="s">
        <v>679</v>
      </c>
      <c r="D50" s="33">
        <v>-47260</v>
      </c>
      <c r="E50" s="12"/>
    </row>
    <row r="51" spans="2:9" x14ac:dyDescent="0.25">
      <c r="B51" s="136">
        <v>44553</v>
      </c>
      <c r="C51" s="88" t="s">
        <v>571</v>
      </c>
      <c r="D51" s="33">
        <v>-8334</v>
      </c>
      <c r="E51" s="12"/>
    </row>
    <row r="52" spans="2:9" x14ac:dyDescent="0.25">
      <c r="B52" s="136">
        <v>44561</v>
      </c>
      <c r="C52" s="88" t="s">
        <v>651</v>
      </c>
      <c r="D52" s="148">
        <v>-100000</v>
      </c>
      <c r="E52" s="12"/>
    </row>
    <row r="53" spans="2:9" x14ac:dyDescent="0.25">
      <c r="B53" s="136"/>
      <c r="C53" s="88"/>
      <c r="D53" s="33"/>
      <c r="E53" s="12"/>
    </row>
    <row r="54" spans="2:9" x14ac:dyDescent="0.25">
      <c r="B54" s="136"/>
      <c r="C54" s="132"/>
      <c r="D54" s="13"/>
      <c r="E54" s="12"/>
    </row>
    <row r="55" spans="2:9" x14ac:dyDescent="0.25">
      <c r="B55" s="24"/>
      <c r="C55" s="14" t="str">
        <f>+'Ingresos por Donaciones'!C25</f>
        <v>Saldo al 31 de diciembre de 2021</v>
      </c>
      <c r="D55" s="14">
        <f>SUM(D14:D54)</f>
        <v>-1698731</v>
      </c>
      <c r="E55" s="12"/>
    </row>
    <row r="56" spans="2:9" x14ac:dyDescent="0.25">
      <c r="E56" s="46"/>
      <c r="F56" s="1"/>
      <c r="G56" s="46"/>
      <c r="H56" s="45"/>
      <c r="I56" s="44"/>
    </row>
    <row r="57" spans="2:9" x14ac:dyDescent="0.25">
      <c r="C57" t="s">
        <v>485</v>
      </c>
      <c r="D57" s="4">
        <f>VLOOKUP(C9,Balance!$A$12:$L$56,12,0)</f>
        <v>1698731</v>
      </c>
      <c r="E57" s="46"/>
      <c r="F57" s="1"/>
      <c r="G57" s="46"/>
      <c r="H57" s="45"/>
      <c r="I57" s="44"/>
    </row>
    <row r="58" spans="2:9" x14ac:dyDescent="0.25">
      <c r="C58" t="s">
        <v>481</v>
      </c>
      <c r="D58" s="4">
        <f>-D57-D55</f>
        <v>0</v>
      </c>
      <c r="E58" s="46"/>
      <c r="F58" s="1"/>
      <c r="G58" s="46"/>
      <c r="H58" s="45"/>
      <c r="I58" s="44"/>
    </row>
    <row r="59" spans="2:9" x14ac:dyDescent="0.25">
      <c r="C59" s="1"/>
      <c r="D59" s="45"/>
      <c r="E59" s="46"/>
      <c r="F59" s="1"/>
      <c r="G59" s="46"/>
      <c r="H59" s="45"/>
      <c r="I59" s="44"/>
    </row>
    <row r="60" spans="2:9" x14ac:dyDescent="0.25">
      <c r="C60" s="1"/>
      <c r="D60" s="45"/>
      <c r="E60" s="46"/>
      <c r="F60" s="1"/>
      <c r="G60" s="46"/>
      <c r="H60" s="45"/>
      <c r="I60" s="44"/>
    </row>
    <row r="61" spans="2:9" x14ac:dyDescent="0.25">
      <c r="C61" s="1"/>
      <c r="D61" s="45"/>
    </row>
    <row r="62" spans="2:9" x14ac:dyDescent="0.25">
      <c r="C62" s="1"/>
      <c r="D62" s="45"/>
    </row>
  </sheetData>
  <pageMargins left="0.70866141732283472" right="0.70866141732283472" top="0.74803149606299213" bottom="0.74803149606299213" header="0.31496062992125984" footer="0.31496062992125984"/>
  <pageSetup scale="80" orientation="portrait" horizontalDpi="300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Hoja35"/>
  <dimension ref="B1:E30"/>
  <sheetViews>
    <sheetView showGridLines="0" view="pageBreakPreview" topLeftCell="A8" zoomScale="90" zoomScaleNormal="100" zoomScaleSheetLayoutView="90" workbookViewId="0">
      <selection activeCell="C26" sqref="C26"/>
    </sheetView>
  </sheetViews>
  <sheetFormatPr baseColWidth="10" defaultRowHeight="15" x14ac:dyDescent="0.25"/>
  <cols>
    <col min="1" max="1" width="5.140625" customWidth="1"/>
    <col min="2" max="2" width="11.85546875" customWidth="1"/>
    <col min="3" max="3" width="85.7109375" customWidth="1"/>
    <col min="4" max="4" width="15.7109375" customWidth="1"/>
  </cols>
  <sheetData>
    <row r="1" spans="2:5" ht="12.75" customHeight="1" x14ac:dyDescent="0.25">
      <c r="B1" s="8" t="s">
        <v>18</v>
      </c>
      <c r="C1" s="9" t="s">
        <v>599</v>
      </c>
    </row>
    <row r="2" spans="2:5" ht="12.75" customHeight="1" x14ac:dyDescent="0.25">
      <c r="B2" s="8" t="s">
        <v>19</v>
      </c>
      <c r="C2" s="10" t="s">
        <v>20</v>
      </c>
    </row>
    <row r="3" spans="2:5" ht="12.75" customHeight="1" x14ac:dyDescent="0.25">
      <c r="B3" s="8" t="s">
        <v>21</v>
      </c>
      <c r="C3" s="9" t="s">
        <v>495</v>
      </c>
    </row>
    <row r="4" spans="2:5" ht="12.75" customHeight="1" x14ac:dyDescent="0.25">
      <c r="B4" s="8" t="s">
        <v>22</v>
      </c>
      <c r="C4" s="9" t="s">
        <v>66</v>
      </c>
    </row>
    <row r="5" spans="2:5" ht="12.75" customHeight="1" x14ac:dyDescent="0.25">
      <c r="B5" s="8" t="s">
        <v>23</v>
      </c>
      <c r="C5" s="9" t="s">
        <v>67</v>
      </c>
    </row>
    <row r="9" spans="2:5" x14ac:dyDescent="0.25">
      <c r="B9" t="s">
        <v>24</v>
      </c>
      <c r="C9" s="3">
        <v>5130162</v>
      </c>
    </row>
    <row r="10" spans="2:5" x14ac:dyDescent="0.25">
      <c r="B10" t="s">
        <v>46</v>
      </c>
      <c r="C10" s="3" t="s">
        <v>197</v>
      </c>
    </row>
    <row r="12" spans="2:5" x14ac:dyDescent="0.25">
      <c r="E12" s="21"/>
    </row>
    <row r="13" spans="2:5" s="72" customFormat="1" x14ac:dyDescent="0.25">
      <c r="B13" s="73" t="s">
        <v>0</v>
      </c>
      <c r="C13" s="73" t="s">
        <v>53</v>
      </c>
      <c r="D13" s="73" t="s">
        <v>1</v>
      </c>
      <c r="E13" s="21"/>
    </row>
    <row r="14" spans="2:5" x14ac:dyDescent="0.25">
      <c r="B14" s="23">
        <v>44227</v>
      </c>
      <c r="C14" s="11" t="s">
        <v>524</v>
      </c>
      <c r="D14" s="13">
        <f>100000-90836</f>
        <v>9164</v>
      </c>
      <c r="E14" s="22"/>
    </row>
    <row r="15" spans="2:5" x14ac:dyDescent="0.25">
      <c r="B15" s="23">
        <v>44227</v>
      </c>
      <c r="C15" s="11" t="s">
        <v>528</v>
      </c>
      <c r="D15" s="13">
        <v>-90371</v>
      </c>
      <c r="E15" s="22"/>
    </row>
    <row r="16" spans="2:5" x14ac:dyDescent="0.25">
      <c r="B16" s="23">
        <v>44286</v>
      </c>
      <c r="C16" s="11" t="s">
        <v>537</v>
      </c>
      <c r="D16" s="13">
        <v>-104127</v>
      </c>
      <c r="E16" s="22"/>
    </row>
    <row r="17" spans="2:5" x14ac:dyDescent="0.25">
      <c r="B17" s="23">
        <v>44316</v>
      </c>
      <c r="C17" s="11" t="s">
        <v>547</v>
      </c>
      <c r="D17" s="13">
        <v>-93850</v>
      </c>
      <c r="E17" s="22"/>
    </row>
    <row r="18" spans="2:5" x14ac:dyDescent="0.25">
      <c r="B18" s="23">
        <v>44320</v>
      </c>
      <c r="C18" s="11" t="s">
        <v>563</v>
      </c>
      <c r="D18" s="13">
        <v>-123818</v>
      </c>
      <c r="E18" s="22"/>
    </row>
    <row r="19" spans="2:5" x14ac:dyDescent="0.25">
      <c r="B19" s="23">
        <v>44358</v>
      </c>
      <c r="C19" s="11" t="s">
        <v>590</v>
      </c>
      <c r="D19" s="13">
        <v>-99228</v>
      </c>
      <c r="E19" s="22"/>
    </row>
    <row r="20" spans="2:5" x14ac:dyDescent="0.25">
      <c r="B20" s="23">
        <v>44384</v>
      </c>
      <c r="C20" s="11" t="s">
        <v>595</v>
      </c>
      <c r="D20" s="13">
        <v>-96752</v>
      </c>
      <c r="E20" s="22"/>
    </row>
    <row r="21" spans="2:5" x14ac:dyDescent="0.25">
      <c r="B21" s="23">
        <v>44413</v>
      </c>
      <c r="C21" s="11" t="s">
        <v>609</v>
      </c>
      <c r="D21" s="13">
        <v>-106703</v>
      </c>
      <c r="E21" s="22"/>
    </row>
    <row r="22" spans="2:5" x14ac:dyDescent="0.25">
      <c r="B22" s="23">
        <v>44477</v>
      </c>
      <c r="C22" s="11" t="s">
        <v>635</v>
      </c>
      <c r="D22" s="13">
        <v>-244269</v>
      </c>
      <c r="E22" s="22"/>
    </row>
    <row r="23" spans="2:5" x14ac:dyDescent="0.25">
      <c r="B23" s="23">
        <v>44504</v>
      </c>
      <c r="C23" s="11" t="s">
        <v>658</v>
      </c>
      <c r="D23" s="13">
        <v>-107890</v>
      </c>
      <c r="E23" s="22"/>
    </row>
    <row r="24" spans="2:5" x14ac:dyDescent="0.25">
      <c r="B24" s="23">
        <v>44530</v>
      </c>
      <c r="C24" s="11" t="s">
        <v>647</v>
      </c>
      <c r="D24" s="13">
        <v>-120000</v>
      </c>
      <c r="E24" s="22"/>
    </row>
    <row r="25" spans="2:5" x14ac:dyDescent="0.25">
      <c r="B25" s="23">
        <v>44561</v>
      </c>
      <c r="C25" s="11" t="s">
        <v>680</v>
      </c>
      <c r="D25" s="13">
        <v>-120000</v>
      </c>
      <c r="E25" s="22"/>
    </row>
    <row r="26" spans="2:5" x14ac:dyDescent="0.25">
      <c r="B26" s="11"/>
      <c r="C26" s="11"/>
      <c r="D26" s="13"/>
      <c r="E26" s="12"/>
    </row>
    <row r="27" spans="2:5" x14ac:dyDescent="0.25">
      <c r="B27" s="24"/>
      <c r="C27" s="14" t="str">
        <f>+'Ingresos por Donaciones'!C25</f>
        <v>Saldo al 31 de diciembre de 2021</v>
      </c>
      <c r="D27" s="14">
        <f>SUM(D14:D26)</f>
        <v>-1297844</v>
      </c>
      <c r="E27" s="12"/>
    </row>
    <row r="28" spans="2:5" x14ac:dyDescent="0.25">
      <c r="E28" s="12"/>
    </row>
    <row r="29" spans="2:5" x14ac:dyDescent="0.25">
      <c r="C29" t="s">
        <v>485</v>
      </c>
      <c r="D29" s="12">
        <f>VLOOKUP(C9,Balance!$A$12:$L$56,12,0)</f>
        <v>1297844</v>
      </c>
      <c r="E29" s="12"/>
    </row>
    <row r="30" spans="2:5" x14ac:dyDescent="0.25">
      <c r="C30" t="s">
        <v>481</v>
      </c>
      <c r="D30" s="4">
        <f>+D29+D27</f>
        <v>0</v>
      </c>
      <c r="E30" s="12"/>
    </row>
  </sheetData>
  <pageMargins left="0.7" right="0.7" top="0.75" bottom="0.75" header="0.3" footer="0.3"/>
  <pageSetup scale="76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Hoja36"/>
  <dimension ref="B1:F67"/>
  <sheetViews>
    <sheetView showGridLines="0" view="pageBreakPreview" topLeftCell="A43" zoomScale="90" zoomScaleNormal="100" zoomScaleSheetLayoutView="90" workbookViewId="0">
      <selection activeCell="C61" sqref="C61"/>
    </sheetView>
  </sheetViews>
  <sheetFormatPr baseColWidth="10" defaultRowHeight="15" x14ac:dyDescent="0.25"/>
  <cols>
    <col min="1" max="1" width="5.140625" customWidth="1"/>
    <col min="2" max="2" width="11.85546875" customWidth="1"/>
    <col min="3" max="3" width="84.28515625" customWidth="1"/>
    <col min="4" max="4" width="15.7109375" customWidth="1"/>
    <col min="5" max="5" width="12.7109375" bestFit="1" customWidth="1"/>
    <col min="6" max="6" width="12.85546875" bestFit="1" customWidth="1"/>
  </cols>
  <sheetData>
    <row r="1" spans="2:5" ht="12.75" customHeight="1" x14ac:dyDescent="0.25">
      <c r="B1" s="8" t="s">
        <v>18</v>
      </c>
      <c r="C1" s="9" t="s">
        <v>599</v>
      </c>
    </row>
    <row r="2" spans="2:5" ht="12.75" customHeight="1" x14ac:dyDescent="0.25">
      <c r="B2" s="8" t="s">
        <v>19</v>
      </c>
      <c r="C2" s="10" t="s">
        <v>20</v>
      </c>
    </row>
    <row r="3" spans="2:5" ht="12.75" customHeight="1" x14ac:dyDescent="0.25">
      <c r="B3" s="8" t="s">
        <v>21</v>
      </c>
      <c r="C3" s="9" t="s">
        <v>495</v>
      </c>
    </row>
    <row r="4" spans="2:5" ht="12.75" customHeight="1" x14ac:dyDescent="0.25">
      <c r="B4" s="8" t="s">
        <v>22</v>
      </c>
      <c r="C4" s="9" t="s">
        <v>66</v>
      </c>
    </row>
    <row r="5" spans="2:5" ht="12.75" customHeight="1" x14ac:dyDescent="0.25">
      <c r="B5" s="8" t="s">
        <v>23</v>
      </c>
      <c r="C5" s="9" t="s">
        <v>67</v>
      </c>
    </row>
    <row r="9" spans="2:5" x14ac:dyDescent="0.25">
      <c r="B9" t="s">
        <v>24</v>
      </c>
      <c r="C9" s="3">
        <v>5130402</v>
      </c>
    </row>
    <row r="10" spans="2:5" x14ac:dyDescent="0.25">
      <c r="B10" t="s">
        <v>46</v>
      </c>
      <c r="C10" s="3" t="s">
        <v>269</v>
      </c>
    </row>
    <row r="12" spans="2:5" x14ac:dyDescent="0.25">
      <c r="E12" s="21"/>
    </row>
    <row r="13" spans="2:5" s="99" customFormat="1" x14ac:dyDescent="0.25">
      <c r="B13" s="100" t="s">
        <v>0</v>
      </c>
      <c r="C13" s="100" t="s">
        <v>53</v>
      </c>
      <c r="D13" s="100" t="s">
        <v>1</v>
      </c>
      <c r="E13" s="21"/>
    </row>
    <row r="14" spans="2:5" x14ac:dyDescent="0.25">
      <c r="B14" s="23">
        <v>44198</v>
      </c>
      <c r="C14" s="11" t="s">
        <v>530</v>
      </c>
      <c r="D14" s="13">
        <v>-141243</v>
      </c>
      <c r="E14" s="22"/>
    </row>
    <row r="15" spans="2:5" x14ac:dyDescent="0.25">
      <c r="B15" s="23">
        <v>44214</v>
      </c>
      <c r="C15" s="11" t="s">
        <v>518</v>
      </c>
      <c r="D15" s="13">
        <v>-712223</v>
      </c>
      <c r="E15" s="22"/>
    </row>
    <row r="16" spans="2:5" x14ac:dyDescent="0.25">
      <c r="B16" s="23">
        <v>44216</v>
      </c>
      <c r="C16" s="11" t="s">
        <v>519</v>
      </c>
      <c r="D16" s="13">
        <v>-116371</v>
      </c>
      <c r="E16" s="22"/>
    </row>
    <row r="17" spans="2:5" x14ac:dyDescent="0.25">
      <c r="B17" s="23">
        <v>44218</v>
      </c>
      <c r="C17" s="11" t="s">
        <v>521</v>
      </c>
      <c r="D17" s="13">
        <v>-32297</v>
      </c>
      <c r="E17" s="22"/>
    </row>
    <row r="18" spans="2:5" x14ac:dyDescent="0.25">
      <c r="B18" s="23">
        <v>44225</v>
      </c>
      <c r="C18" s="11" t="s">
        <v>520</v>
      </c>
      <c r="D18" s="13">
        <v>-58247</v>
      </c>
      <c r="E18" s="22"/>
    </row>
    <row r="19" spans="2:5" x14ac:dyDescent="0.25">
      <c r="B19" s="23">
        <v>44225</v>
      </c>
      <c r="C19" s="11" t="s">
        <v>531</v>
      </c>
      <c r="D19" s="13">
        <v>-141243</v>
      </c>
      <c r="E19" s="22"/>
    </row>
    <row r="20" spans="2:5" x14ac:dyDescent="0.25">
      <c r="B20" s="23">
        <v>44227</v>
      </c>
      <c r="C20" s="68" t="s">
        <v>514</v>
      </c>
      <c r="D20" s="13">
        <v>-2500000</v>
      </c>
      <c r="E20" s="22"/>
    </row>
    <row r="21" spans="2:5" x14ac:dyDescent="0.25">
      <c r="B21" s="23">
        <v>44228</v>
      </c>
      <c r="C21" s="11" t="s">
        <v>529</v>
      </c>
      <c r="D21" s="13">
        <v>-5500000</v>
      </c>
      <c r="E21" s="22"/>
    </row>
    <row r="22" spans="2:5" x14ac:dyDescent="0.25">
      <c r="B22" s="23">
        <v>44229</v>
      </c>
      <c r="C22" s="11" t="s">
        <v>532</v>
      </c>
      <c r="D22" s="13">
        <v>-3000000</v>
      </c>
      <c r="E22" s="22"/>
    </row>
    <row r="23" spans="2:5" x14ac:dyDescent="0.25">
      <c r="B23" s="23">
        <v>44251</v>
      </c>
      <c r="C23" s="11" t="s">
        <v>533</v>
      </c>
      <c r="D23" s="13">
        <v>-117004</v>
      </c>
      <c r="E23" s="22"/>
    </row>
    <row r="24" spans="2:5" x14ac:dyDescent="0.25">
      <c r="B24" s="23">
        <v>44253</v>
      </c>
      <c r="C24" s="11" t="s">
        <v>534</v>
      </c>
      <c r="D24" s="13">
        <v>-87818</v>
      </c>
      <c r="E24" s="22"/>
    </row>
    <row r="25" spans="2:5" x14ac:dyDescent="0.25">
      <c r="B25" s="23">
        <v>44260</v>
      </c>
      <c r="C25" s="11" t="s">
        <v>540</v>
      </c>
      <c r="D25" s="13">
        <v>-516276</v>
      </c>
      <c r="E25" s="22"/>
    </row>
    <row r="26" spans="2:5" x14ac:dyDescent="0.25">
      <c r="B26" s="23">
        <v>44286</v>
      </c>
      <c r="C26" s="11" t="s">
        <v>538</v>
      </c>
      <c r="D26" s="13">
        <v>-117518</v>
      </c>
      <c r="E26" s="22"/>
    </row>
    <row r="27" spans="2:5" x14ac:dyDescent="0.25">
      <c r="B27" s="23">
        <v>44286</v>
      </c>
      <c r="C27" s="11" t="s">
        <v>539</v>
      </c>
      <c r="D27" s="13">
        <v>-1026612</v>
      </c>
      <c r="E27" s="22"/>
    </row>
    <row r="28" spans="2:5" x14ac:dyDescent="0.25">
      <c r="B28" s="23">
        <v>44286</v>
      </c>
      <c r="C28" s="11" t="s">
        <v>541</v>
      </c>
      <c r="D28" s="13">
        <v>-141243</v>
      </c>
      <c r="E28" s="22"/>
    </row>
    <row r="29" spans="2:5" x14ac:dyDescent="0.25">
      <c r="B29" s="23">
        <v>44286</v>
      </c>
      <c r="C29" s="11" t="s">
        <v>542</v>
      </c>
      <c r="D29" s="13">
        <v>-58790</v>
      </c>
      <c r="E29" s="22"/>
    </row>
    <row r="30" spans="2:5" x14ac:dyDescent="0.25">
      <c r="B30" s="23">
        <v>44316</v>
      </c>
      <c r="C30" s="11" t="s">
        <v>548</v>
      </c>
      <c r="D30" s="13">
        <v>-117914</v>
      </c>
      <c r="E30" s="22"/>
    </row>
    <row r="31" spans="2:5" x14ac:dyDescent="0.25">
      <c r="B31" s="23">
        <v>44316</v>
      </c>
      <c r="C31" s="11" t="s">
        <v>549</v>
      </c>
      <c r="D31" s="13">
        <v>-141243</v>
      </c>
      <c r="E31" s="22"/>
    </row>
    <row r="32" spans="2:5" x14ac:dyDescent="0.25">
      <c r="B32" s="23">
        <v>44316</v>
      </c>
      <c r="C32" s="11" t="s">
        <v>550</v>
      </c>
      <c r="D32" s="13">
        <v>-58988</v>
      </c>
      <c r="E32" s="22"/>
    </row>
    <row r="33" spans="2:6" x14ac:dyDescent="0.25">
      <c r="B33" s="23">
        <v>44317</v>
      </c>
      <c r="C33" s="11" t="s">
        <v>572</v>
      </c>
      <c r="D33" s="13">
        <v>58988</v>
      </c>
      <c r="E33" s="22"/>
    </row>
    <row r="34" spans="2:6" x14ac:dyDescent="0.25">
      <c r="B34" s="23">
        <v>44317</v>
      </c>
      <c r="C34" s="11" t="s">
        <v>576</v>
      </c>
      <c r="D34" s="13">
        <v>-58988</v>
      </c>
      <c r="E34" s="22"/>
    </row>
    <row r="35" spans="2:6" x14ac:dyDescent="0.25">
      <c r="B35" s="23">
        <v>44318</v>
      </c>
      <c r="C35" s="11" t="s">
        <v>573</v>
      </c>
      <c r="D35" s="13">
        <v>-141243</v>
      </c>
      <c r="E35" s="22"/>
    </row>
    <row r="36" spans="2:6" x14ac:dyDescent="0.25">
      <c r="B36" s="23">
        <v>44343</v>
      </c>
      <c r="C36" s="11" t="s">
        <v>574</v>
      </c>
      <c r="D36" s="13">
        <v>-118362</v>
      </c>
      <c r="E36" s="22"/>
    </row>
    <row r="37" spans="2:6" x14ac:dyDescent="0.25">
      <c r="B37" s="23">
        <v>44347</v>
      </c>
      <c r="C37" s="11" t="s">
        <v>577</v>
      </c>
      <c r="D37" s="13">
        <v>-59227</v>
      </c>
      <c r="E37" s="22"/>
    </row>
    <row r="38" spans="2:6" x14ac:dyDescent="0.25">
      <c r="B38" s="23">
        <v>44364</v>
      </c>
      <c r="C38" s="11" t="s">
        <v>584</v>
      </c>
      <c r="D38" s="13">
        <v>-141243</v>
      </c>
      <c r="E38" s="22"/>
    </row>
    <row r="39" spans="2:6" x14ac:dyDescent="0.25">
      <c r="B39" s="23">
        <v>44377</v>
      </c>
      <c r="C39" s="11" t="s">
        <v>582</v>
      </c>
      <c r="D39" s="13">
        <v>-59420</v>
      </c>
      <c r="E39" s="22"/>
    </row>
    <row r="40" spans="2:6" x14ac:dyDescent="0.25">
      <c r="B40" s="23">
        <v>44377</v>
      </c>
      <c r="C40" s="11" t="s">
        <v>583</v>
      </c>
      <c r="D40" s="13">
        <v>-118768</v>
      </c>
      <c r="E40" s="22"/>
    </row>
    <row r="41" spans="2:6" x14ac:dyDescent="0.25">
      <c r="B41" s="23">
        <v>44382</v>
      </c>
      <c r="C41" s="11" t="s">
        <v>598</v>
      </c>
      <c r="D41" s="13">
        <v>-141243</v>
      </c>
      <c r="E41" s="22"/>
    </row>
    <row r="42" spans="2:6" x14ac:dyDescent="0.25">
      <c r="B42" s="23">
        <v>44398</v>
      </c>
      <c r="C42" s="11" t="s">
        <v>597</v>
      </c>
      <c r="D42" s="13">
        <v>-118992</v>
      </c>
      <c r="E42" s="22"/>
    </row>
    <row r="43" spans="2:6" x14ac:dyDescent="0.25">
      <c r="B43" s="23">
        <v>44408</v>
      </c>
      <c r="C43" s="11" t="s">
        <v>596</v>
      </c>
      <c r="D43" s="13">
        <v>-59513</v>
      </c>
      <c r="E43" s="22"/>
    </row>
    <row r="44" spans="2:6" x14ac:dyDescent="0.25">
      <c r="B44" s="23">
        <v>44409</v>
      </c>
      <c r="C44" s="11" t="s">
        <v>610</v>
      </c>
      <c r="D44" s="13">
        <v>-141243</v>
      </c>
      <c r="E44" s="22"/>
    </row>
    <row r="45" spans="2:6" x14ac:dyDescent="0.25">
      <c r="B45" s="23">
        <v>44435</v>
      </c>
      <c r="C45" s="11" t="s">
        <v>611</v>
      </c>
      <c r="D45" s="13">
        <v>-119617</v>
      </c>
      <c r="E45" s="22"/>
    </row>
    <row r="46" spans="2:6" x14ac:dyDescent="0.25">
      <c r="B46" s="23">
        <v>44439</v>
      </c>
      <c r="C46" s="11" t="s">
        <v>612</v>
      </c>
      <c r="D46" s="13">
        <v>-59870</v>
      </c>
      <c r="E46" s="22"/>
      <c r="F46" s="4"/>
    </row>
    <row r="47" spans="2:6" x14ac:dyDescent="0.25">
      <c r="B47" s="23">
        <v>44461</v>
      </c>
      <c r="C47" s="11" t="s">
        <v>619</v>
      </c>
      <c r="D47" s="13">
        <v>-120225</v>
      </c>
      <c r="E47" s="22"/>
    </row>
    <row r="48" spans="2:6" x14ac:dyDescent="0.25">
      <c r="B48" s="23">
        <v>44469</v>
      </c>
      <c r="C48" s="11" t="s">
        <v>620</v>
      </c>
      <c r="D48" s="13">
        <v>-146199</v>
      </c>
      <c r="E48" s="22"/>
    </row>
    <row r="49" spans="2:5" x14ac:dyDescent="0.25">
      <c r="B49" s="23">
        <v>44469</v>
      </c>
      <c r="C49" s="11" t="s">
        <v>621</v>
      </c>
      <c r="D49" s="13">
        <v>-70500</v>
      </c>
      <c r="E49" s="22"/>
    </row>
    <row r="50" spans="2:5" x14ac:dyDescent="0.25">
      <c r="B50" s="23">
        <v>44470</v>
      </c>
      <c r="C50" s="11" t="s">
        <v>636</v>
      </c>
      <c r="D50" s="13">
        <v>-146199</v>
      </c>
      <c r="E50" s="22"/>
    </row>
    <row r="51" spans="2:5" x14ac:dyDescent="0.25">
      <c r="B51" s="23">
        <v>44488</v>
      </c>
      <c r="C51" s="11" t="s">
        <v>637</v>
      </c>
      <c r="D51" s="13">
        <v>-60177</v>
      </c>
      <c r="E51" s="22"/>
    </row>
    <row r="52" spans="2:5" x14ac:dyDescent="0.25">
      <c r="B52" s="23">
        <v>44494</v>
      </c>
      <c r="C52" s="11" t="s">
        <v>638</v>
      </c>
      <c r="D52" s="13">
        <v>-121055</v>
      </c>
      <c r="E52" s="22"/>
    </row>
    <row r="53" spans="2:5" x14ac:dyDescent="0.25">
      <c r="B53" s="23">
        <v>44500</v>
      </c>
      <c r="C53" s="11" t="s">
        <v>639</v>
      </c>
      <c r="D53" s="13">
        <v>-60761</v>
      </c>
      <c r="E53" s="22"/>
    </row>
    <row r="54" spans="2:5" x14ac:dyDescent="0.25">
      <c r="B54" s="23">
        <v>44516</v>
      </c>
      <c r="C54" s="11" t="s">
        <v>656</v>
      </c>
      <c r="D54" s="13">
        <v>-146199</v>
      </c>
      <c r="E54" s="22"/>
    </row>
    <row r="55" spans="2:5" x14ac:dyDescent="0.25">
      <c r="B55" s="23">
        <v>44529</v>
      </c>
      <c r="C55" s="11" t="s">
        <v>654</v>
      </c>
      <c r="D55" s="13">
        <v>-122628</v>
      </c>
      <c r="E55" s="22"/>
    </row>
    <row r="56" spans="2:5" x14ac:dyDescent="0.25">
      <c r="B56" s="23">
        <v>44530</v>
      </c>
      <c r="C56" s="11" t="s">
        <v>655</v>
      </c>
      <c r="D56" s="13">
        <v>-61526</v>
      </c>
      <c r="E56" s="22"/>
    </row>
    <row r="57" spans="2:5" x14ac:dyDescent="0.25">
      <c r="B57" s="23">
        <v>44553</v>
      </c>
      <c r="C57" s="11" t="s">
        <v>671</v>
      </c>
      <c r="D57" s="13">
        <v>-123788</v>
      </c>
      <c r="E57" s="22"/>
    </row>
    <row r="58" spans="2:5" x14ac:dyDescent="0.25">
      <c r="B58" s="23">
        <v>44553</v>
      </c>
      <c r="C58" s="11" t="s">
        <v>672</v>
      </c>
      <c r="D58" s="13">
        <v>-146199</v>
      </c>
      <c r="E58" s="22"/>
    </row>
    <row r="59" spans="2:5" x14ac:dyDescent="0.25">
      <c r="B59" s="23">
        <v>44561</v>
      </c>
      <c r="C59" s="11" t="s">
        <v>673</v>
      </c>
      <c r="D59" s="13">
        <v>-61983</v>
      </c>
      <c r="E59" s="22"/>
    </row>
    <row r="60" spans="2:5" x14ac:dyDescent="0.25">
      <c r="B60" s="23">
        <v>44561</v>
      </c>
      <c r="C60" s="11" t="s">
        <v>674</v>
      </c>
      <c r="D60" s="13">
        <v>-146199</v>
      </c>
      <c r="E60" s="22"/>
    </row>
    <row r="61" spans="2:5" x14ac:dyDescent="0.25">
      <c r="B61" s="23"/>
      <c r="C61" s="11"/>
      <c r="D61" s="13"/>
      <c r="E61" s="22"/>
    </row>
    <row r="62" spans="2:5" x14ac:dyDescent="0.25">
      <c r="B62" s="11"/>
      <c r="C62" s="11"/>
      <c r="D62" s="13"/>
      <c r="E62" s="22"/>
    </row>
    <row r="63" spans="2:5" x14ac:dyDescent="0.25">
      <c r="B63" s="24"/>
      <c r="C63" s="14" t="str">
        <f>+'Ingresos por Donaciones'!C25</f>
        <v>Saldo al 31 de diciembre de 2021</v>
      </c>
      <c r="D63" s="14">
        <f>SUM(D14:D62)</f>
        <v>-17397409</v>
      </c>
      <c r="E63" s="22"/>
    </row>
    <row r="64" spans="2:5" x14ac:dyDescent="0.25">
      <c r="E64" s="12"/>
    </row>
    <row r="65" spans="3:5" x14ac:dyDescent="0.25">
      <c r="E65" s="12"/>
    </row>
    <row r="66" spans="3:5" x14ac:dyDescent="0.25">
      <c r="C66" t="s">
        <v>485</v>
      </c>
      <c r="D66" s="12">
        <f>VLOOKUP(C9,Balance!$A$12:$L$56,12,2)</f>
        <v>17397409</v>
      </c>
      <c r="E66" s="12"/>
    </row>
    <row r="67" spans="3:5" x14ac:dyDescent="0.25">
      <c r="C67" t="s">
        <v>481</v>
      </c>
      <c r="D67" s="4">
        <f>D66+D63</f>
        <v>0</v>
      </c>
    </row>
  </sheetData>
  <pageMargins left="0.7" right="0.7" top="0.75" bottom="0.75" header="0.3" footer="0.3"/>
  <pageSetup scale="74"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Hoja37">
    <pageSetUpPr fitToPage="1"/>
  </sheetPr>
  <dimension ref="B1:E30"/>
  <sheetViews>
    <sheetView showGridLines="0" view="pageBreakPreview" topLeftCell="A8" zoomScale="90" zoomScaleNormal="90" zoomScaleSheetLayoutView="90" workbookViewId="0">
      <selection activeCell="E25" sqref="E25"/>
    </sheetView>
  </sheetViews>
  <sheetFormatPr baseColWidth="10" defaultRowHeight="15" x14ac:dyDescent="0.25"/>
  <cols>
    <col min="1" max="1" width="5.140625" customWidth="1"/>
    <col min="2" max="2" width="11.85546875" customWidth="1"/>
    <col min="3" max="3" width="83.5703125" customWidth="1"/>
    <col min="4" max="4" width="19.140625" customWidth="1"/>
  </cols>
  <sheetData>
    <row r="1" spans="2:5" ht="12.75" customHeight="1" x14ac:dyDescent="0.25">
      <c r="B1" s="8" t="s">
        <v>18</v>
      </c>
      <c r="C1" s="9" t="s">
        <v>599</v>
      </c>
    </row>
    <row r="2" spans="2:5" ht="12.75" customHeight="1" x14ac:dyDescent="0.25">
      <c r="B2" s="8" t="s">
        <v>19</v>
      </c>
      <c r="C2" s="10" t="s">
        <v>20</v>
      </c>
    </row>
    <row r="3" spans="2:5" ht="12.75" customHeight="1" x14ac:dyDescent="0.25">
      <c r="B3" s="8" t="s">
        <v>21</v>
      </c>
      <c r="C3" s="9" t="s">
        <v>495</v>
      </c>
    </row>
    <row r="4" spans="2:5" ht="12.75" customHeight="1" x14ac:dyDescent="0.25">
      <c r="B4" s="8" t="s">
        <v>22</v>
      </c>
      <c r="C4" s="9" t="s">
        <v>66</v>
      </c>
    </row>
    <row r="5" spans="2:5" ht="12.75" customHeight="1" x14ac:dyDescent="0.25">
      <c r="B5" s="8" t="s">
        <v>23</v>
      </c>
      <c r="C5" s="9" t="s">
        <v>67</v>
      </c>
    </row>
    <row r="9" spans="2:5" x14ac:dyDescent="0.25">
      <c r="B9" t="s">
        <v>24</v>
      </c>
      <c r="C9" s="3">
        <v>5130601</v>
      </c>
    </row>
    <row r="10" spans="2:5" x14ac:dyDescent="0.25">
      <c r="B10" t="s">
        <v>46</v>
      </c>
      <c r="C10" s="3" t="s">
        <v>101</v>
      </c>
    </row>
    <row r="12" spans="2:5" x14ac:dyDescent="0.25">
      <c r="E12" s="21"/>
    </row>
    <row r="13" spans="2:5" s="19" customFormat="1" x14ac:dyDescent="0.25">
      <c r="B13" s="40" t="s">
        <v>0</v>
      </c>
      <c r="C13" s="40" t="s">
        <v>53</v>
      </c>
      <c r="D13" s="40" t="s">
        <v>1</v>
      </c>
      <c r="E13" s="21"/>
    </row>
    <row r="14" spans="2:5" s="115" customFormat="1" x14ac:dyDescent="0.25">
      <c r="B14" s="23">
        <v>44227</v>
      </c>
      <c r="C14" s="11" t="s">
        <v>522</v>
      </c>
      <c r="D14" s="13">
        <v>-800000</v>
      </c>
      <c r="E14" s="21"/>
    </row>
    <row r="15" spans="2:5" s="128" customFormat="1" x14ac:dyDescent="0.25">
      <c r="B15" s="23">
        <v>44255</v>
      </c>
      <c r="C15" s="11" t="s">
        <v>535</v>
      </c>
      <c r="D15" s="13">
        <v>-800000</v>
      </c>
      <c r="E15" s="21"/>
    </row>
    <row r="16" spans="2:5" s="129" customFormat="1" x14ac:dyDescent="0.25">
      <c r="B16" s="23">
        <v>44260</v>
      </c>
      <c r="C16" s="11" t="s">
        <v>543</v>
      </c>
      <c r="D16" s="13">
        <v>-800000</v>
      </c>
      <c r="E16" s="21"/>
    </row>
    <row r="17" spans="2:5" s="130" customFormat="1" x14ac:dyDescent="0.25">
      <c r="B17" s="23">
        <v>44287</v>
      </c>
      <c r="C17" s="11" t="s">
        <v>551</v>
      </c>
      <c r="D17" s="13">
        <v>-800000</v>
      </c>
      <c r="E17" s="21"/>
    </row>
    <row r="18" spans="2:5" s="134" customFormat="1" x14ac:dyDescent="0.25">
      <c r="B18" s="23">
        <v>44320</v>
      </c>
      <c r="C18" s="11" t="s">
        <v>575</v>
      </c>
      <c r="D18" s="13">
        <v>-800000</v>
      </c>
      <c r="E18" s="21"/>
    </row>
    <row r="19" spans="2:5" x14ac:dyDescent="0.25">
      <c r="B19" s="23">
        <v>44358</v>
      </c>
      <c r="C19" s="11" t="s">
        <v>585</v>
      </c>
      <c r="D19" s="13">
        <v>-800000</v>
      </c>
      <c r="E19" s="22"/>
    </row>
    <row r="20" spans="2:5" x14ac:dyDescent="0.25">
      <c r="B20" s="23">
        <v>44409</v>
      </c>
      <c r="C20" s="11" t="s">
        <v>613</v>
      </c>
      <c r="D20" s="13">
        <v>-800000</v>
      </c>
      <c r="E20" s="22"/>
    </row>
    <row r="21" spans="2:5" x14ac:dyDescent="0.25">
      <c r="B21" s="23">
        <v>44412</v>
      </c>
      <c r="C21" s="11" t="s">
        <v>614</v>
      </c>
      <c r="D21" s="13">
        <v>-800000</v>
      </c>
      <c r="E21" s="22"/>
    </row>
    <row r="22" spans="2:5" x14ac:dyDescent="0.25">
      <c r="B22" s="23">
        <v>44448</v>
      </c>
      <c r="C22" s="11" t="s">
        <v>622</v>
      </c>
      <c r="D22" s="13">
        <v>-800000</v>
      </c>
      <c r="E22" s="22"/>
    </row>
    <row r="23" spans="2:5" x14ac:dyDescent="0.25">
      <c r="B23" s="23">
        <v>44482</v>
      </c>
      <c r="C23" s="11" t="s">
        <v>640</v>
      </c>
      <c r="D23" s="13">
        <v>-800000</v>
      </c>
      <c r="E23" s="22"/>
    </row>
    <row r="24" spans="2:5" x14ac:dyDescent="0.25">
      <c r="B24" s="23">
        <v>44510</v>
      </c>
      <c r="C24" s="11" t="s">
        <v>657</v>
      </c>
      <c r="D24" s="13">
        <v>-800000</v>
      </c>
      <c r="E24" s="22"/>
    </row>
    <row r="25" spans="2:5" x14ac:dyDescent="0.25">
      <c r="B25" s="23">
        <v>44561</v>
      </c>
      <c r="C25" s="11" t="s">
        <v>682</v>
      </c>
      <c r="D25" s="13">
        <v>-800000</v>
      </c>
      <c r="E25" s="22"/>
    </row>
    <row r="26" spans="2:5" x14ac:dyDescent="0.25">
      <c r="B26" s="11"/>
      <c r="C26" s="11"/>
      <c r="D26" s="13"/>
      <c r="E26" s="12"/>
    </row>
    <row r="27" spans="2:5" x14ac:dyDescent="0.25">
      <c r="B27" s="24"/>
      <c r="C27" s="14"/>
      <c r="D27" s="14">
        <f>SUM(D14:D26)</f>
        <v>-9600000</v>
      </c>
      <c r="E27" s="12"/>
    </row>
    <row r="28" spans="2:5" x14ac:dyDescent="0.25">
      <c r="E28" s="12"/>
    </row>
    <row r="29" spans="2:5" x14ac:dyDescent="0.25">
      <c r="C29" t="s">
        <v>480</v>
      </c>
      <c r="D29" s="12">
        <f>VLOOKUP(C9,Balance!$A$12:$L$66,12,0)</f>
        <v>9600000</v>
      </c>
      <c r="E29" s="12"/>
    </row>
    <row r="30" spans="2:5" x14ac:dyDescent="0.25">
      <c r="C30" t="s">
        <v>481</v>
      </c>
      <c r="D30" s="4">
        <f>D29+D27</f>
        <v>0</v>
      </c>
      <c r="E30" s="12"/>
    </row>
  </sheetData>
  <pageMargins left="0.70866141732283472" right="0.70866141732283472" top="0.74803149606299213" bottom="0.74803149606299213" header="0.31496062992125984" footer="0.31496062992125984"/>
  <pageSetup scale="75" orientation="portrait" horizontalDpi="300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Hoja38">
    <pageSetUpPr fitToPage="1"/>
  </sheetPr>
  <dimension ref="B1:E19"/>
  <sheetViews>
    <sheetView showGridLines="0" view="pageBreakPreview" zoomScale="80" zoomScaleNormal="90" zoomScaleSheetLayoutView="80" workbookViewId="0">
      <selection activeCell="D7" sqref="D7"/>
    </sheetView>
  </sheetViews>
  <sheetFormatPr baseColWidth="10" defaultRowHeight="15" x14ac:dyDescent="0.25"/>
  <cols>
    <col min="1" max="1" width="5.140625" customWidth="1"/>
    <col min="2" max="2" width="11.85546875" customWidth="1"/>
    <col min="3" max="3" width="84.28515625" customWidth="1"/>
    <col min="4" max="4" width="18.28515625" customWidth="1"/>
  </cols>
  <sheetData>
    <row r="1" spans="2:5" ht="12.75" customHeight="1" x14ac:dyDescent="0.25">
      <c r="B1" s="8" t="s">
        <v>18</v>
      </c>
      <c r="C1" s="9" t="s">
        <v>599</v>
      </c>
    </row>
    <row r="2" spans="2:5" ht="12.75" customHeight="1" x14ac:dyDescent="0.25">
      <c r="B2" s="8" t="s">
        <v>19</v>
      </c>
      <c r="C2" s="10" t="s">
        <v>20</v>
      </c>
    </row>
    <row r="3" spans="2:5" ht="12.75" customHeight="1" x14ac:dyDescent="0.25">
      <c r="B3" s="8" t="s">
        <v>21</v>
      </c>
      <c r="C3" s="9" t="s">
        <v>495</v>
      </c>
    </row>
    <row r="4" spans="2:5" ht="12.75" customHeight="1" x14ac:dyDescent="0.25">
      <c r="B4" s="8" t="s">
        <v>22</v>
      </c>
      <c r="C4" s="9" t="s">
        <v>66</v>
      </c>
    </row>
    <row r="5" spans="2:5" ht="12.75" customHeight="1" x14ac:dyDescent="0.25">
      <c r="B5" s="8" t="s">
        <v>23</v>
      </c>
      <c r="C5" s="9" t="s">
        <v>67</v>
      </c>
    </row>
    <row r="9" spans="2:5" x14ac:dyDescent="0.25">
      <c r="B9" t="s">
        <v>24</v>
      </c>
      <c r="C9" s="3">
        <v>5130908</v>
      </c>
    </row>
    <row r="10" spans="2:5" x14ac:dyDescent="0.25">
      <c r="B10" t="s">
        <v>46</v>
      </c>
      <c r="C10" s="3" t="s">
        <v>242</v>
      </c>
    </row>
    <row r="12" spans="2:5" x14ac:dyDescent="0.25">
      <c r="E12" s="21"/>
    </row>
    <row r="13" spans="2:5" s="74" customFormat="1" x14ac:dyDescent="0.25">
      <c r="B13" s="75" t="s">
        <v>0</v>
      </c>
      <c r="C13" s="75" t="s">
        <v>53</v>
      </c>
      <c r="D13" s="75" t="s">
        <v>1</v>
      </c>
      <c r="E13" s="21"/>
    </row>
    <row r="14" spans="2:5" x14ac:dyDescent="0.25">
      <c r="B14" s="23"/>
      <c r="C14" s="11"/>
      <c r="D14" s="13"/>
      <c r="E14" s="22"/>
    </row>
    <row r="15" spans="2:5" x14ac:dyDescent="0.25">
      <c r="B15" s="11"/>
      <c r="C15" s="11"/>
      <c r="D15" s="13"/>
      <c r="E15" s="12"/>
    </row>
    <row r="16" spans="2:5" x14ac:dyDescent="0.25">
      <c r="B16" s="24"/>
      <c r="C16" s="14" t="str">
        <f>+'Ingresos por Donaciones'!C25</f>
        <v>Saldo al 31 de diciembre de 2021</v>
      </c>
      <c r="D16" s="14">
        <f>SUM(D14:D15)</f>
        <v>0</v>
      </c>
      <c r="E16" s="12"/>
    </row>
    <row r="17" spans="3:5" x14ac:dyDescent="0.25">
      <c r="E17" s="12"/>
    </row>
    <row r="18" spans="3:5" x14ac:dyDescent="0.25">
      <c r="C18" t="s">
        <v>485</v>
      </c>
      <c r="D18" s="12">
        <f>IFERROR(VLOOKUP(C9,Balance!$A$12:$L$48,12,0),)</f>
        <v>0</v>
      </c>
      <c r="E18" s="12"/>
    </row>
    <row r="19" spans="3:5" x14ac:dyDescent="0.25">
      <c r="C19" t="s">
        <v>481</v>
      </c>
      <c r="D19" s="4">
        <f>D18+D16</f>
        <v>0</v>
      </c>
      <c r="E19" s="12"/>
    </row>
  </sheetData>
  <pageMargins left="0.70866141732283472" right="0.70866141732283472" top="0.74803149606299213" bottom="0.74803149606299213" header="0.31496062992125984" footer="0.31496062992125984"/>
  <pageSetup scale="75" orientation="portrait" horizontalDpi="300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Hoja39"/>
  <dimension ref="B1:D24"/>
  <sheetViews>
    <sheetView showGridLines="0" view="pageBreakPreview" zoomScale="73" zoomScaleNormal="100" zoomScaleSheetLayoutView="73" workbookViewId="0">
      <selection activeCell="C17" sqref="C17"/>
    </sheetView>
  </sheetViews>
  <sheetFormatPr baseColWidth="10" defaultRowHeight="15" x14ac:dyDescent="0.25"/>
  <cols>
    <col min="1" max="1" width="2" customWidth="1"/>
    <col min="2" max="2" width="11.85546875" customWidth="1"/>
    <col min="3" max="3" width="84" customWidth="1"/>
    <col min="4" max="4" width="17.85546875" customWidth="1"/>
  </cols>
  <sheetData>
    <row r="1" spans="2:4" ht="12.75" customHeight="1" x14ac:dyDescent="0.25">
      <c r="B1" s="8" t="s">
        <v>18</v>
      </c>
      <c r="C1" s="9" t="s">
        <v>599</v>
      </c>
    </row>
    <row r="2" spans="2:4" ht="12.75" customHeight="1" x14ac:dyDescent="0.25">
      <c r="B2" s="8" t="s">
        <v>19</v>
      </c>
      <c r="C2" s="10" t="s">
        <v>20</v>
      </c>
    </row>
    <row r="3" spans="2:4" ht="12.75" customHeight="1" x14ac:dyDescent="0.25">
      <c r="B3" s="8" t="s">
        <v>21</v>
      </c>
      <c r="C3" s="9" t="s">
        <v>495</v>
      </c>
    </row>
    <row r="4" spans="2:4" ht="12.75" customHeight="1" x14ac:dyDescent="0.25">
      <c r="B4" s="8" t="s">
        <v>22</v>
      </c>
      <c r="C4" s="9" t="s">
        <v>66</v>
      </c>
    </row>
    <row r="5" spans="2:4" ht="12.75" customHeight="1" x14ac:dyDescent="0.25">
      <c r="B5" s="8" t="s">
        <v>23</v>
      </c>
      <c r="C5" s="9" t="s">
        <v>67</v>
      </c>
    </row>
    <row r="8" spans="2:4" x14ac:dyDescent="0.25">
      <c r="B8" s="164"/>
      <c r="C8" s="164"/>
      <c r="D8" s="164"/>
    </row>
    <row r="9" spans="2:4" x14ac:dyDescent="0.25">
      <c r="B9" t="s">
        <v>24</v>
      </c>
      <c r="C9" s="3">
        <v>5131001</v>
      </c>
    </row>
    <row r="10" spans="2:4" x14ac:dyDescent="0.25">
      <c r="B10" t="s">
        <v>24</v>
      </c>
      <c r="C10" s="3">
        <v>5131000</v>
      </c>
    </row>
    <row r="11" spans="2:4" x14ac:dyDescent="0.25">
      <c r="B11" t="s">
        <v>46</v>
      </c>
      <c r="C11" s="3" t="s">
        <v>189</v>
      </c>
    </row>
    <row r="13" spans="2:4" x14ac:dyDescent="0.25">
      <c r="D13" s="21" t="s">
        <v>49</v>
      </c>
    </row>
    <row r="14" spans="2:4" s="20" customFormat="1" x14ac:dyDescent="0.25">
      <c r="B14" s="100" t="s">
        <v>0</v>
      </c>
      <c r="C14" s="100" t="s">
        <v>64</v>
      </c>
      <c r="D14" s="100" t="s">
        <v>1</v>
      </c>
    </row>
    <row r="15" spans="2:4" s="20" customFormat="1" x14ac:dyDescent="0.25">
      <c r="B15" s="23"/>
      <c r="C15" s="11"/>
      <c r="D15" s="13"/>
    </row>
    <row r="16" spans="2:4" s="20" customFormat="1" x14ac:dyDescent="0.25">
      <c r="B16" s="23">
        <v>44561</v>
      </c>
      <c r="C16" s="11" t="s">
        <v>675</v>
      </c>
      <c r="D16" s="13">
        <f>-'Equipos Computacionales'!R22+2</f>
        <v>-1832547</v>
      </c>
    </row>
    <row r="17" spans="2:4" x14ac:dyDescent="0.25">
      <c r="B17" s="24"/>
      <c r="C17" s="14"/>
      <c r="D17" s="14"/>
    </row>
    <row r="18" spans="2:4" x14ac:dyDescent="0.25">
      <c r="B18" s="100"/>
      <c r="C18" s="100"/>
      <c r="D18" s="100"/>
    </row>
    <row r="19" spans="2:4" x14ac:dyDescent="0.25">
      <c r="B19" s="120"/>
      <c r="C19" s="108" t="str">
        <f>+'Fondos por rendir'!B20</f>
        <v>Saldo al 31 de diciembre de 2021</v>
      </c>
      <c r="D19" s="13">
        <f>SUM(D14:D16)</f>
        <v>-1832547</v>
      </c>
    </row>
    <row r="20" spans="2:4" x14ac:dyDescent="0.25">
      <c r="D20" s="12"/>
    </row>
    <row r="21" spans="2:4" x14ac:dyDescent="0.25">
      <c r="D21" s="12"/>
    </row>
    <row r="22" spans="2:4" x14ac:dyDescent="0.25">
      <c r="C22" t="s">
        <v>485</v>
      </c>
      <c r="D22" s="12">
        <f>VLOOKUP(C9,Balance!$A$12:$L$71,12,0)+VLOOKUP(C10,Balance!$A$12:$L$71,12,0)</f>
        <v>1832547</v>
      </c>
    </row>
    <row r="23" spans="2:4" x14ac:dyDescent="0.25">
      <c r="C23" t="s">
        <v>481</v>
      </c>
      <c r="D23" s="12">
        <f>-D22-D19</f>
        <v>0</v>
      </c>
    </row>
    <row r="24" spans="2:4" x14ac:dyDescent="0.25">
      <c r="D24" s="12"/>
    </row>
  </sheetData>
  <mergeCells count="1">
    <mergeCell ref="B8:D8"/>
  </mergeCells>
  <pageMargins left="0.7" right="0.7" top="0.75" bottom="0.75" header="0.3" footer="0.3"/>
  <pageSetup scale="7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4">
    <tabColor rgb="FF92D050"/>
    <pageSetUpPr fitToPage="1"/>
  </sheetPr>
  <dimension ref="A1:E37"/>
  <sheetViews>
    <sheetView showGridLines="0" view="pageBreakPreview" topLeftCell="A10" zoomScale="90" zoomScaleNormal="80" zoomScaleSheetLayoutView="90" workbookViewId="0">
      <selection activeCell="B30" sqref="B30"/>
    </sheetView>
  </sheetViews>
  <sheetFormatPr baseColWidth="10" defaultRowHeight="15" x14ac:dyDescent="0.25"/>
  <cols>
    <col min="1" max="1" width="36.85546875" customWidth="1"/>
    <col min="2" max="2" width="19.85546875" customWidth="1"/>
    <col min="3" max="3" width="7.28515625" customWidth="1"/>
    <col min="4" max="4" width="36.85546875" customWidth="1"/>
    <col min="5" max="5" width="15.7109375" style="12" customWidth="1"/>
    <col min="6" max="10" width="15.7109375" customWidth="1"/>
    <col min="12" max="12" width="11.85546875" bestFit="1" customWidth="1"/>
  </cols>
  <sheetData>
    <row r="1" spans="1:5" ht="12.75" customHeight="1" x14ac:dyDescent="0.25">
      <c r="A1" s="9" t="s">
        <v>599</v>
      </c>
    </row>
    <row r="2" spans="1:5" ht="12.75" customHeight="1" x14ac:dyDescent="0.25">
      <c r="A2" s="10" t="s">
        <v>118</v>
      </c>
    </row>
    <row r="3" spans="1:5" ht="12.75" customHeight="1" x14ac:dyDescent="0.25">
      <c r="A3" s="9" t="s">
        <v>495</v>
      </c>
    </row>
    <row r="4" spans="1:5" ht="12.75" customHeight="1" x14ac:dyDescent="0.25">
      <c r="A4" s="9"/>
    </row>
    <row r="5" spans="1:5" ht="12.75" customHeight="1" x14ac:dyDescent="0.25">
      <c r="A5" s="9"/>
    </row>
    <row r="6" spans="1:5" ht="12.75" customHeight="1" x14ac:dyDescent="0.25">
      <c r="A6" s="8"/>
      <c r="B6" s="9"/>
    </row>
    <row r="8" spans="1:5" x14ac:dyDescent="0.25">
      <c r="A8" s="20" t="s">
        <v>127</v>
      </c>
      <c r="B8" s="20"/>
    </row>
    <row r="9" spans="1:5" x14ac:dyDescent="0.25">
      <c r="A9" s="20" t="s">
        <v>662</v>
      </c>
      <c r="B9" s="20"/>
    </row>
    <row r="11" spans="1:5" s="20" customFormat="1" x14ac:dyDescent="0.25">
      <c r="A11" s="20" t="s">
        <v>119</v>
      </c>
      <c r="E11" s="22"/>
    </row>
    <row r="12" spans="1:5" s="20" customFormat="1" x14ac:dyDescent="0.25">
      <c r="B12" s="21" t="s">
        <v>49</v>
      </c>
      <c r="E12" s="21"/>
    </row>
    <row r="13" spans="1:5" s="28" customFormat="1" x14ac:dyDescent="0.25">
      <c r="A13" s="28" t="s">
        <v>62</v>
      </c>
      <c r="B13" s="12">
        <f>+EERR!O12</f>
        <v>160020476</v>
      </c>
      <c r="E13" s="12"/>
    </row>
    <row r="14" spans="1:5" s="28" customFormat="1" x14ac:dyDescent="0.25">
      <c r="A14" s="28" t="s">
        <v>241</v>
      </c>
      <c r="B14" s="12">
        <f>+EERR!O11</f>
        <v>93382477</v>
      </c>
      <c r="E14" s="12"/>
    </row>
    <row r="15" spans="1:5" s="28" customFormat="1" x14ac:dyDescent="0.25">
      <c r="B15" s="12"/>
      <c r="E15" s="12"/>
    </row>
    <row r="16" spans="1:5" s="20" customFormat="1" x14ac:dyDescent="0.25">
      <c r="A16" s="20" t="s">
        <v>123</v>
      </c>
      <c r="B16" s="22">
        <f>SUM(B13:B14)</f>
        <v>253402953</v>
      </c>
      <c r="E16" s="22"/>
    </row>
    <row r="17" spans="1:5" s="28" customFormat="1" x14ac:dyDescent="0.25">
      <c r="B17" s="12"/>
      <c r="E17" s="12"/>
    </row>
    <row r="18" spans="1:5" s="20" customFormat="1" x14ac:dyDescent="0.25">
      <c r="A18" s="20" t="s">
        <v>124</v>
      </c>
      <c r="B18" s="22"/>
      <c r="E18" s="22"/>
    </row>
    <row r="19" spans="1:5" x14ac:dyDescent="0.25">
      <c r="A19" t="s">
        <v>120</v>
      </c>
      <c r="B19" s="12">
        <f>+SUM(EERR!O13:O18)</f>
        <v>-192496898</v>
      </c>
    </row>
    <row r="20" spans="1:5" x14ac:dyDescent="0.25">
      <c r="A20" t="s">
        <v>121</v>
      </c>
      <c r="B20" s="12">
        <f>+SUM(EERR!O19:O21)</f>
        <v>-20393984</v>
      </c>
    </row>
    <row r="21" spans="1:5" x14ac:dyDescent="0.25">
      <c r="A21" t="s">
        <v>122</v>
      </c>
      <c r="B21" s="12">
        <f>+EERR!O22</f>
        <v>-9600000</v>
      </c>
    </row>
    <row r="22" spans="1:5" x14ac:dyDescent="0.25">
      <c r="A22" t="s">
        <v>243</v>
      </c>
      <c r="B22" s="12">
        <f>+EERR!O23</f>
        <v>0</v>
      </c>
    </row>
    <row r="23" spans="1:5" x14ac:dyDescent="0.25">
      <c r="A23" t="s">
        <v>189</v>
      </c>
      <c r="B23" s="12">
        <f>+EERR!O24++EERR!O25</f>
        <v>-1832547</v>
      </c>
    </row>
    <row r="24" spans="1:5" x14ac:dyDescent="0.25">
      <c r="A24" t="s">
        <v>268</v>
      </c>
      <c r="B24" s="12">
        <f>+EERR!O26</f>
        <v>-10535</v>
      </c>
    </row>
    <row r="25" spans="1:5" x14ac:dyDescent="0.25">
      <c r="A25" t="s">
        <v>491</v>
      </c>
      <c r="B25" s="12">
        <f>+EERR!O28</f>
        <v>15469</v>
      </c>
    </row>
    <row r="26" spans="1:5" x14ac:dyDescent="0.25">
      <c r="A26" t="s">
        <v>493</v>
      </c>
      <c r="B26" s="12">
        <f>+EERR!O27</f>
        <v>0</v>
      </c>
    </row>
    <row r="27" spans="1:5" x14ac:dyDescent="0.25">
      <c r="B27" s="12"/>
    </row>
    <row r="28" spans="1:5" x14ac:dyDescent="0.25">
      <c r="A28" s="20" t="s">
        <v>125</v>
      </c>
      <c r="B28" s="22">
        <f>SUM(B19:B26)</f>
        <v>-224318495</v>
      </c>
      <c r="D28" s="20"/>
      <c r="E28" s="22"/>
    </row>
    <row r="29" spans="1:5" x14ac:dyDescent="0.25">
      <c r="A29" s="20"/>
      <c r="B29" s="22"/>
      <c r="D29" s="20"/>
      <c r="E29" s="22"/>
    </row>
    <row r="30" spans="1:5" x14ac:dyDescent="0.25">
      <c r="A30" s="20" t="s">
        <v>687</v>
      </c>
      <c r="B30" s="22">
        <f>+EERR!O29</f>
        <v>-316311</v>
      </c>
      <c r="D30" s="20"/>
      <c r="E30" s="22"/>
    </row>
    <row r="31" spans="1:5" x14ac:dyDescent="0.25">
      <c r="B31" s="12"/>
    </row>
    <row r="32" spans="1:5" s="20" customFormat="1" x14ac:dyDescent="0.25">
      <c r="A32" s="20" t="s">
        <v>126</v>
      </c>
      <c r="B32" s="42">
        <f>+B16+B28+B30</f>
        <v>28768147</v>
      </c>
      <c r="E32" s="22"/>
    </row>
    <row r="35" spans="2:2" x14ac:dyDescent="0.25">
      <c r="B35" s="4">
        <f>+B32-'Estado de Sitación'!E21</f>
        <v>0</v>
      </c>
    </row>
    <row r="37" spans="2:2" x14ac:dyDescent="0.25">
      <c r="B37" s="4"/>
    </row>
  </sheetData>
  <pageMargins left="0.70866141732283472" right="0.70866141732283472" top="0.74803149606299213" bottom="0.74803149606299213" header="0.31496062992125984" footer="0.31496062992125984"/>
  <pageSetup orientation="landscape" horizontalDpi="300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07AB36-7452-4284-9916-573C08AC91E8}">
  <sheetPr codeName="Hoja40">
    <tabColor rgb="FFFF0000"/>
  </sheetPr>
  <dimension ref="B1:D24"/>
  <sheetViews>
    <sheetView showGridLines="0" view="pageBreakPreview" zoomScale="73" zoomScaleNormal="100" zoomScaleSheetLayoutView="73" workbookViewId="0">
      <selection activeCell="I33" sqref="H33:I33"/>
    </sheetView>
  </sheetViews>
  <sheetFormatPr baseColWidth="10" defaultRowHeight="15" x14ac:dyDescent="0.25"/>
  <cols>
    <col min="1" max="1" width="2" customWidth="1"/>
    <col min="2" max="2" width="11.85546875" bestFit="1" customWidth="1"/>
    <col min="3" max="3" width="84" customWidth="1"/>
    <col min="4" max="4" width="17.85546875" customWidth="1"/>
  </cols>
  <sheetData>
    <row r="1" spans="2:4" ht="12.75" customHeight="1" x14ac:dyDescent="0.25">
      <c r="B1" s="8" t="s">
        <v>18</v>
      </c>
      <c r="C1" s="9" t="s">
        <v>599</v>
      </c>
    </row>
    <row r="2" spans="2:4" ht="12.75" customHeight="1" x14ac:dyDescent="0.25">
      <c r="B2" s="8" t="s">
        <v>19</v>
      </c>
      <c r="C2" s="10" t="s">
        <v>20</v>
      </c>
    </row>
    <row r="3" spans="2:4" ht="12.75" customHeight="1" x14ac:dyDescent="0.25">
      <c r="B3" s="8" t="s">
        <v>21</v>
      </c>
      <c r="C3" s="9" t="s">
        <v>495</v>
      </c>
    </row>
    <row r="4" spans="2:4" ht="12.75" customHeight="1" x14ac:dyDescent="0.25">
      <c r="B4" s="8" t="s">
        <v>22</v>
      </c>
      <c r="C4" s="9" t="s">
        <v>66</v>
      </c>
    </row>
    <row r="5" spans="2:4" ht="12.75" customHeight="1" x14ac:dyDescent="0.25">
      <c r="B5" s="8" t="s">
        <v>23</v>
      </c>
      <c r="C5" s="9" t="s">
        <v>67</v>
      </c>
    </row>
    <row r="8" spans="2:4" x14ac:dyDescent="0.25">
      <c r="B8" s="164"/>
      <c r="C8" s="164"/>
      <c r="D8" s="164"/>
    </row>
    <row r="10" spans="2:4" x14ac:dyDescent="0.25">
      <c r="B10" t="s">
        <v>24</v>
      </c>
      <c r="C10" s="3">
        <v>5131001</v>
      </c>
    </row>
    <row r="11" spans="2:4" x14ac:dyDescent="0.25">
      <c r="B11" t="s">
        <v>46</v>
      </c>
      <c r="C11" s="3" t="s">
        <v>189</v>
      </c>
    </row>
    <row r="13" spans="2:4" x14ac:dyDescent="0.25">
      <c r="D13" s="21" t="s">
        <v>49</v>
      </c>
    </row>
    <row r="14" spans="2:4" s="20" customFormat="1" x14ac:dyDescent="0.25">
      <c r="B14" s="147" t="s">
        <v>0</v>
      </c>
      <c r="C14" s="147" t="s">
        <v>64</v>
      </c>
      <c r="D14" s="147" t="s">
        <v>1</v>
      </c>
    </row>
    <row r="15" spans="2:4" s="20" customFormat="1" x14ac:dyDescent="0.25">
      <c r="B15" s="23"/>
      <c r="C15" s="11"/>
      <c r="D15" s="13"/>
    </row>
    <row r="16" spans="2:4" s="20" customFormat="1" x14ac:dyDescent="0.25">
      <c r="B16" s="23">
        <v>44500</v>
      </c>
      <c r="C16" s="11" t="s">
        <v>641</v>
      </c>
      <c r="D16" s="13">
        <v>-31639</v>
      </c>
    </row>
    <row r="17" spans="2:4" x14ac:dyDescent="0.25">
      <c r="B17" s="24"/>
      <c r="C17" s="14"/>
      <c r="D17" s="14"/>
    </row>
    <row r="18" spans="2:4" x14ac:dyDescent="0.25">
      <c r="B18" s="147"/>
      <c r="C18" s="147"/>
      <c r="D18" s="147"/>
    </row>
    <row r="19" spans="2:4" x14ac:dyDescent="0.25">
      <c r="B19" s="147"/>
      <c r="C19" s="108" t="str">
        <f>+'Fondos por rendir'!B20</f>
        <v>Saldo al 31 de diciembre de 2021</v>
      </c>
      <c r="D19" s="13">
        <f>SUM(D14:D16)</f>
        <v>-31639</v>
      </c>
    </row>
    <row r="20" spans="2:4" x14ac:dyDescent="0.25">
      <c r="D20" s="12"/>
    </row>
    <row r="21" spans="2:4" x14ac:dyDescent="0.25">
      <c r="D21" s="12"/>
    </row>
    <row r="22" spans="2:4" x14ac:dyDescent="0.25">
      <c r="C22" t="s">
        <v>485</v>
      </c>
      <c r="D22" s="12">
        <f>VLOOKUP(C10,Balance!$A$12:$L$71,12,0)</f>
        <v>458136</v>
      </c>
    </row>
    <row r="23" spans="2:4" x14ac:dyDescent="0.25">
      <c r="C23" t="s">
        <v>481</v>
      </c>
      <c r="D23" s="12">
        <f>-D22-D19</f>
        <v>-426497</v>
      </c>
    </row>
    <row r="24" spans="2:4" x14ac:dyDescent="0.25">
      <c r="D24" s="12"/>
    </row>
  </sheetData>
  <mergeCells count="1">
    <mergeCell ref="B8:D8"/>
  </mergeCells>
  <pageMargins left="0.7" right="0.7" top="0.75" bottom="0.75" header="0.3" footer="0.3"/>
  <pageSetup scale="77" orientation="portrait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Hoja41"/>
  <dimension ref="B1:D23"/>
  <sheetViews>
    <sheetView showGridLines="0" view="pageBreakPreview" zoomScale="80" zoomScaleNormal="100" zoomScaleSheetLayoutView="80" workbookViewId="0">
      <selection activeCell="B2" sqref="B2"/>
    </sheetView>
  </sheetViews>
  <sheetFormatPr baseColWidth="10" defaultRowHeight="15" x14ac:dyDescent="0.25"/>
  <cols>
    <col min="1" max="1" width="2" customWidth="1"/>
    <col min="3" max="3" width="86.7109375" customWidth="1"/>
    <col min="4" max="4" width="13.85546875" bestFit="1" customWidth="1"/>
  </cols>
  <sheetData>
    <row r="1" spans="2:4" ht="12.75" customHeight="1" x14ac:dyDescent="0.25">
      <c r="B1" s="8" t="s">
        <v>18</v>
      </c>
      <c r="C1" s="9" t="s">
        <v>599</v>
      </c>
    </row>
    <row r="2" spans="2:4" ht="12.75" customHeight="1" x14ac:dyDescent="0.25">
      <c r="B2" s="8" t="s">
        <v>19</v>
      </c>
      <c r="C2" s="10" t="s">
        <v>20</v>
      </c>
    </row>
    <row r="3" spans="2:4" ht="12.75" customHeight="1" x14ac:dyDescent="0.25">
      <c r="B3" s="8" t="s">
        <v>21</v>
      </c>
      <c r="C3" s="9" t="s">
        <v>495</v>
      </c>
    </row>
    <row r="4" spans="2:4" ht="12.75" customHeight="1" x14ac:dyDescent="0.25">
      <c r="B4" s="8" t="s">
        <v>22</v>
      </c>
      <c r="C4" s="9" t="s">
        <v>66</v>
      </c>
    </row>
    <row r="5" spans="2:4" ht="12.75" customHeight="1" x14ac:dyDescent="0.25">
      <c r="B5" s="8" t="s">
        <v>23</v>
      </c>
      <c r="C5" s="9" t="s">
        <v>67</v>
      </c>
    </row>
    <row r="8" spans="2:4" x14ac:dyDescent="0.25">
      <c r="B8" s="164"/>
      <c r="C8" s="164"/>
      <c r="D8" s="164"/>
    </row>
    <row r="10" spans="2:4" x14ac:dyDescent="0.25">
      <c r="B10" t="s">
        <v>24</v>
      </c>
      <c r="C10" s="3">
        <v>5140101</v>
      </c>
    </row>
    <row r="11" spans="2:4" x14ac:dyDescent="0.25">
      <c r="B11" t="s">
        <v>46</v>
      </c>
      <c r="C11" s="3" t="s">
        <v>268</v>
      </c>
    </row>
    <row r="13" spans="2:4" x14ac:dyDescent="0.25">
      <c r="D13" s="21" t="s">
        <v>49</v>
      </c>
    </row>
    <row r="14" spans="2:4" s="20" customFormat="1" x14ac:dyDescent="0.25">
      <c r="B14" s="100" t="s">
        <v>0</v>
      </c>
      <c r="C14" s="100" t="s">
        <v>64</v>
      </c>
      <c r="D14" s="100" t="s">
        <v>1</v>
      </c>
    </row>
    <row r="15" spans="2:4" s="20" customFormat="1" x14ac:dyDescent="0.25">
      <c r="B15" s="23">
        <v>44431</v>
      </c>
      <c r="C15" s="11" t="s">
        <v>615</v>
      </c>
      <c r="D15" s="13">
        <v>-10535</v>
      </c>
    </row>
    <row r="16" spans="2:4" s="20" customFormat="1" x14ac:dyDescent="0.25">
      <c r="B16" s="23"/>
      <c r="C16" s="11"/>
      <c r="D16" s="13"/>
    </row>
    <row r="17" spans="2:4" x14ac:dyDescent="0.25">
      <c r="B17" s="100"/>
      <c r="C17" s="100"/>
      <c r="D17" s="100"/>
    </row>
    <row r="18" spans="2:4" x14ac:dyDescent="0.25">
      <c r="B18" s="108"/>
      <c r="C18" s="108" t="str">
        <f>+'Depreciacion Activo Fijo'!C19</f>
        <v>Saldo al 31 de diciembre de 2021</v>
      </c>
      <c r="D18" s="13">
        <f>SUM(D15:D17)</f>
        <v>-10535</v>
      </c>
    </row>
    <row r="19" spans="2:4" x14ac:dyDescent="0.25">
      <c r="D19" s="12"/>
    </row>
    <row r="20" spans="2:4" x14ac:dyDescent="0.25">
      <c r="C20" t="s">
        <v>485</v>
      </c>
      <c r="D20" s="12">
        <f>VLOOKUP(C10,Balance!$A$12:$L$415,12,0)</f>
        <v>10535</v>
      </c>
    </row>
    <row r="21" spans="2:4" x14ac:dyDescent="0.25">
      <c r="C21" t="s">
        <v>481</v>
      </c>
      <c r="D21" s="12">
        <f>D20+D18</f>
        <v>0</v>
      </c>
    </row>
    <row r="22" spans="2:4" x14ac:dyDescent="0.25">
      <c r="D22" s="12"/>
    </row>
    <row r="23" spans="2:4" x14ac:dyDescent="0.25">
      <c r="D23" s="12"/>
    </row>
  </sheetData>
  <mergeCells count="1">
    <mergeCell ref="B8:D8"/>
  </mergeCells>
  <pageMargins left="0.7" right="0.7" top="0.75" bottom="0.75" header="0.3" footer="0.3"/>
  <pageSetup scale="79" orientation="portrait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Hoja42">
    <pageSetUpPr fitToPage="1"/>
  </sheetPr>
  <dimension ref="B1:E20"/>
  <sheetViews>
    <sheetView showGridLines="0" view="pageBreakPreview" zoomScale="80" zoomScaleNormal="90" zoomScaleSheetLayoutView="80" workbookViewId="0">
      <selection activeCell="C9" sqref="C9"/>
    </sheetView>
  </sheetViews>
  <sheetFormatPr baseColWidth="10" defaultRowHeight="15" x14ac:dyDescent="0.25"/>
  <cols>
    <col min="1" max="1" width="5.140625" customWidth="1"/>
    <col min="2" max="2" width="11.85546875" customWidth="1"/>
    <col min="3" max="3" width="86.7109375" bestFit="1" customWidth="1"/>
    <col min="4" max="4" width="15.7109375" customWidth="1"/>
  </cols>
  <sheetData>
    <row r="1" spans="2:5" ht="12.75" customHeight="1" x14ac:dyDescent="0.25">
      <c r="B1" s="8" t="s">
        <v>18</v>
      </c>
      <c r="C1" s="9" t="s">
        <v>599</v>
      </c>
    </row>
    <row r="2" spans="2:5" ht="12.75" customHeight="1" x14ac:dyDescent="0.25">
      <c r="B2" s="8" t="s">
        <v>19</v>
      </c>
      <c r="C2" s="10" t="s">
        <v>20</v>
      </c>
    </row>
    <row r="3" spans="2:5" ht="12.75" customHeight="1" x14ac:dyDescent="0.25">
      <c r="B3" s="8" t="s">
        <v>21</v>
      </c>
      <c r="C3" s="9" t="s">
        <v>495</v>
      </c>
    </row>
    <row r="4" spans="2:5" ht="12.75" customHeight="1" x14ac:dyDescent="0.25">
      <c r="B4" s="8" t="s">
        <v>22</v>
      </c>
      <c r="C4" s="9" t="s">
        <v>66</v>
      </c>
    </row>
    <row r="5" spans="2:5" ht="12.75" customHeight="1" x14ac:dyDescent="0.25">
      <c r="B5" s="8" t="s">
        <v>23</v>
      </c>
      <c r="C5" s="9" t="s">
        <v>67</v>
      </c>
    </row>
    <row r="9" spans="2:5" x14ac:dyDescent="0.25">
      <c r="B9" t="s">
        <v>24</v>
      </c>
      <c r="C9" s="3">
        <v>5150103</v>
      </c>
    </row>
    <row r="10" spans="2:5" x14ac:dyDescent="0.25">
      <c r="B10" t="s">
        <v>46</v>
      </c>
      <c r="C10" s="3" t="s">
        <v>80</v>
      </c>
    </row>
    <row r="12" spans="2:5" x14ac:dyDescent="0.25">
      <c r="E12" s="21"/>
    </row>
    <row r="13" spans="2:5" s="19" customFormat="1" x14ac:dyDescent="0.25">
      <c r="B13" s="39" t="s">
        <v>0</v>
      </c>
      <c r="C13" s="39" t="s">
        <v>53</v>
      </c>
      <c r="D13" s="39" t="s">
        <v>1</v>
      </c>
      <c r="E13" s="21"/>
    </row>
    <row r="14" spans="2:5" s="28" customFormat="1" x14ac:dyDescent="0.25">
      <c r="B14" s="25"/>
      <c r="C14" s="26"/>
      <c r="D14" s="27"/>
    </row>
    <row r="15" spans="2:5" s="28" customFormat="1" x14ac:dyDescent="0.25">
      <c r="B15" s="25"/>
      <c r="C15" s="26"/>
      <c r="D15" s="27"/>
    </row>
    <row r="16" spans="2:5" x14ac:dyDescent="0.25">
      <c r="B16" s="11"/>
      <c r="C16" s="11"/>
      <c r="D16" s="13"/>
      <c r="E16" s="12"/>
    </row>
    <row r="17" spans="2:5" x14ac:dyDescent="0.25">
      <c r="B17" s="24"/>
      <c r="C17" s="14" t="str">
        <f>+'Comisiones Bancarias'!C18</f>
        <v>Saldo al 31 de diciembre de 2021</v>
      </c>
      <c r="D17" s="14">
        <f>SUM(D14:D16)</f>
        <v>0</v>
      </c>
      <c r="E17" s="12"/>
    </row>
    <row r="18" spans="2:5" x14ac:dyDescent="0.25">
      <c r="E18" s="12"/>
    </row>
    <row r="19" spans="2:5" x14ac:dyDescent="0.25">
      <c r="C19" t="s">
        <v>485</v>
      </c>
      <c r="D19" s="12">
        <f>IFERROR(VLOOKUP(C9,Balance!$A$12:$L$55,12,0),)</f>
        <v>0</v>
      </c>
      <c r="E19" s="12"/>
    </row>
    <row r="20" spans="2:5" x14ac:dyDescent="0.25">
      <c r="C20" t="s">
        <v>486</v>
      </c>
      <c r="D20" s="4">
        <f>+D17+D19</f>
        <v>0</v>
      </c>
      <c r="E20" s="12"/>
    </row>
  </sheetData>
  <pageMargins left="0.70866141732283472" right="0.70866141732283472" top="0.74803149606299213" bottom="0.74803149606299213" header="0.31496062992125984" footer="0.31496062992125984"/>
  <pageSetup scale="75" orientation="portrait" horizontalDpi="300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Hoja43">
    <pageSetUpPr fitToPage="1"/>
  </sheetPr>
  <dimension ref="B1:E20"/>
  <sheetViews>
    <sheetView showGridLines="0" view="pageBreakPreview" zoomScale="90" zoomScaleNormal="90" zoomScaleSheetLayoutView="90" workbookViewId="0"/>
  </sheetViews>
  <sheetFormatPr baseColWidth="10" defaultRowHeight="15" x14ac:dyDescent="0.25"/>
  <cols>
    <col min="1" max="1" width="5.140625" customWidth="1"/>
    <col min="2" max="2" width="11.85546875" customWidth="1"/>
    <col min="3" max="3" width="86.7109375" bestFit="1" customWidth="1"/>
    <col min="4" max="4" width="15.7109375" customWidth="1"/>
  </cols>
  <sheetData>
    <row r="1" spans="2:5" ht="12.75" customHeight="1" x14ac:dyDescent="0.25">
      <c r="B1" s="8" t="s">
        <v>18</v>
      </c>
      <c r="C1" s="9" t="s">
        <v>599</v>
      </c>
    </row>
    <row r="2" spans="2:5" ht="12.75" customHeight="1" x14ac:dyDescent="0.25">
      <c r="B2" s="8" t="s">
        <v>19</v>
      </c>
      <c r="C2" s="10" t="s">
        <v>20</v>
      </c>
    </row>
    <row r="3" spans="2:5" ht="12.75" customHeight="1" x14ac:dyDescent="0.25">
      <c r="B3" s="8" t="s">
        <v>21</v>
      </c>
      <c r="C3" s="9" t="s">
        <v>495</v>
      </c>
    </row>
    <row r="4" spans="2:5" ht="12.75" customHeight="1" x14ac:dyDescent="0.25">
      <c r="B4" s="8" t="s">
        <v>22</v>
      </c>
      <c r="C4" s="9" t="s">
        <v>66</v>
      </c>
    </row>
    <row r="5" spans="2:5" ht="12.75" customHeight="1" x14ac:dyDescent="0.25">
      <c r="B5" s="8" t="s">
        <v>23</v>
      </c>
      <c r="C5" s="9" t="s">
        <v>67</v>
      </c>
    </row>
    <row r="9" spans="2:5" x14ac:dyDescent="0.25">
      <c r="B9" t="s">
        <v>24</v>
      </c>
      <c r="C9" s="3">
        <v>5150201</v>
      </c>
    </row>
    <row r="10" spans="2:5" x14ac:dyDescent="0.25">
      <c r="B10" t="s">
        <v>46</v>
      </c>
      <c r="C10" s="3" t="s">
        <v>489</v>
      </c>
    </row>
    <row r="12" spans="2:5" x14ac:dyDescent="0.25">
      <c r="E12" s="21"/>
    </row>
    <row r="13" spans="2:5" s="117" customFormat="1" x14ac:dyDescent="0.25">
      <c r="B13" s="118" t="s">
        <v>0</v>
      </c>
      <c r="C13" s="118" t="s">
        <v>53</v>
      </c>
      <c r="D13" s="118" t="s">
        <v>1</v>
      </c>
      <c r="E13" s="21"/>
    </row>
    <row r="14" spans="2:5" s="28" customFormat="1" x14ac:dyDescent="0.25">
      <c r="B14" s="25"/>
      <c r="C14" s="26"/>
      <c r="D14" s="27"/>
    </row>
    <row r="15" spans="2:5" s="28" customFormat="1" x14ac:dyDescent="0.25">
      <c r="B15" s="25">
        <v>44561</v>
      </c>
      <c r="C15" s="26" t="s">
        <v>591</v>
      </c>
      <c r="D15" s="27">
        <v>15469</v>
      </c>
    </row>
    <row r="16" spans="2:5" x14ac:dyDescent="0.25">
      <c r="B16" s="23"/>
      <c r="C16" s="11"/>
      <c r="D16" s="13"/>
      <c r="E16" s="12"/>
    </row>
    <row r="17" spans="2:5" x14ac:dyDescent="0.25">
      <c r="B17" s="24"/>
      <c r="C17" s="14" t="str">
        <f>+'Multas Fiscales'!C17</f>
        <v>Saldo al 31 de diciembre de 2021</v>
      </c>
      <c r="D17" s="14">
        <f>SUM(D14:D16)</f>
        <v>15469</v>
      </c>
      <c r="E17" s="12"/>
    </row>
    <row r="18" spans="2:5" x14ac:dyDescent="0.25">
      <c r="E18" s="12"/>
    </row>
    <row r="19" spans="2:5" x14ac:dyDescent="0.25">
      <c r="C19" t="s">
        <v>485</v>
      </c>
      <c r="D19" s="12">
        <f>IFERROR(VLOOKUP(C9,Balance!$A$12:$L$68,12,0),)</f>
        <v>-15469</v>
      </c>
      <c r="E19" s="12"/>
    </row>
    <row r="20" spans="2:5" x14ac:dyDescent="0.25">
      <c r="C20" t="s">
        <v>486</v>
      </c>
      <c r="D20" s="4">
        <f>+D19+D17</f>
        <v>0</v>
      </c>
      <c r="E20" s="12"/>
    </row>
  </sheetData>
  <pageMargins left="0.70866141732283472" right="0.70866141732283472" top="0.74803149606299213" bottom="0.74803149606299213" header="0.31496062992125984" footer="0.31496062992125984"/>
  <pageSetup scale="75" orientation="portrait" horizontalDpi="300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A151FD-4D9F-4655-A261-53DDD888C6AB}">
  <sheetPr>
    <pageSetUpPr fitToPage="1"/>
  </sheetPr>
  <dimension ref="B1:E21"/>
  <sheetViews>
    <sheetView showGridLines="0" view="pageBreakPreview" zoomScale="90" zoomScaleNormal="90" zoomScaleSheetLayoutView="90" workbookViewId="0">
      <selection activeCell="B16" sqref="A16:XFD16"/>
    </sheetView>
  </sheetViews>
  <sheetFormatPr baseColWidth="10" defaultRowHeight="15" x14ac:dyDescent="0.25"/>
  <cols>
    <col min="1" max="1" width="5.140625" customWidth="1"/>
    <col min="2" max="2" width="11.85546875" customWidth="1"/>
    <col min="3" max="3" width="86.7109375" bestFit="1" customWidth="1"/>
    <col min="4" max="4" width="15.7109375" customWidth="1"/>
  </cols>
  <sheetData>
    <row r="1" spans="2:5" ht="12.75" customHeight="1" x14ac:dyDescent="0.25">
      <c r="B1" s="8" t="s">
        <v>18</v>
      </c>
      <c r="C1" s="9" t="s">
        <v>599</v>
      </c>
    </row>
    <row r="2" spans="2:5" ht="12.75" customHeight="1" x14ac:dyDescent="0.25">
      <c r="B2" s="8" t="s">
        <v>19</v>
      </c>
      <c r="C2" s="10" t="s">
        <v>20</v>
      </c>
    </row>
    <row r="3" spans="2:5" ht="12.75" customHeight="1" x14ac:dyDescent="0.25">
      <c r="B3" s="8" t="s">
        <v>21</v>
      </c>
      <c r="C3" s="9" t="s">
        <v>495</v>
      </c>
    </row>
    <row r="4" spans="2:5" ht="12.75" customHeight="1" x14ac:dyDescent="0.25">
      <c r="B4" s="8" t="s">
        <v>22</v>
      </c>
      <c r="C4" s="9" t="s">
        <v>66</v>
      </c>
    </row>
    <row r="5" spans="2:5" ht="12.75" customHeight="1" x14ac:dyDescent="0.25">
      <c r="B5" s="8" t="s">
        <v>23</v>
      </c>
      <c r="C5" s="9" t="s">
        <v>67</v>
      </c>
    </row>
    <row r="9" spans="2:5" x14ac:dyDescent="0.25">
      <c r="B9" t="s">
        <v>24</v>
      </c>
      <c r="C9" s="3">
        <v>5160101</v>
      </c>
    </row>
    <row r="10" spans="2:5" x14ac:dyDescent="0.25">
      <c r="B10" t="s">
        <v>46</v>
      </c>
      <c r="C10" s="3" t="s">
        <v>685</v>
      </c>
    </row>
    <row r="12" spans="2:5" x14ac:dyDescent="0.25">
      <c r="E12" s="21"/>
    </row>
    <row r="13" spans="2:5" s="149" customFormat="1" x14ac:dyDescent="0.25">
      <c r="B13" s="150" t="s">
        <v>0</v>
      </c>
      <c r="C13" s="150" t="s">
        <v>53</v>
      </c>
      <c r="D13" s="150" t="s">
        <v>1</v>
      </c>
      <c r="E13" s="21"/>
    </row>
    <row r="14" spans="2:5" s="28" customFormat="1" x14ac:dyDescent="0.25">
      <c r="B14" s="25"/>
      <c r="C14" s="26"/>
      <c r="D14" s="27"/>
    </row>
    <row r="15" spans="2:5" s="28" customFormat="1" x14ac:dyDescent="0.25">
      <c r="B15" s="25">
        <v>44561</v>
      </c>
      <c r="C15" s="26" t="s">
        <v>686</v>
      </c>
      <c r="D15" s="27">
        <v>-316311</v>
      </c>
    </row>
    <row r="16" spans="2:5" s="28" customFormat="1" x14ac:dyDescent="0.25">
      <c r="B16" s="25"/>
      <c r="C16" s="26"/>
      <c r="D16" s="27"/>
    </row>
    <row r="17" spans="2:5" x14ac:dyDescent="0.25">
      <c r="B17" s="23"/>
      <c r="C17" s="11"/>
      <c r="D17" s="13"/>
      <c r="E17" s="12"/>
    </row>
    <row r="18" spans="2:5" x14ac:dyDescent="0.25">
      <c r="B18" s="24"/>
      <c r="C18" s="14" t="str">
        <f>+'Multas Fiscales'!C17</f>
        <v>Saldo al 31 de diciembre de 2021</v>
      </c>
      <c r="D18" s="14">
        <f>SUM(D14:D17)</f>
        <v>-316311</v>
      </c>
      <c r="E18" s="12"/>
    </row>
    <row r="19" spans="2:5" x14ac:dyDescent="0.25">
      <c r="E19" s="12"/>
    </row>
    <row r="20" spans="2:5" x14ac:dyDescent="0.25">
      <c r="C20" t="s">
        <v>485</v>
      </c>
      <c r="D20" s="12">
        <f>IFERROR(VLOOKUP(C9,Balance!$A$12:$L$68,12,0),)</f>
        <v>316311</v>
      </c>
      <c r="E20" s="12"/>
    </row>
    <row r="21" spans="2:5" x14ac:dyDescent="0.25">
      <c r="C21" t="s">
        <v>486</v>
      </c>
      <c r="D21" s="4">
        <f>+D20+D18</f>
        <v>0</v>
      </c>
      <c r="E21" s="12"/>
    </row>
  </sheetData>
  <pageMargins left="0.70866141732283472" right="0.70866141732283472" top="0.74803149606299213" bottom="0.74803149606299213" header="0.31496062992125984" footer="0.31496062992125984"/>
  <pageSetup scale="75" orientation="portrait" horizontalDpi="300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Hoja44">
    <tabColor rgb="FFFFC000"/>
  </sheetPr>
  <dimension ref="A1:N567"/>
  <sheetViews>
    <sheetView showGridLines="0" workbookViewId="0">
      <selection activeCell="B10" sqref="B10"/>
    </sheetView>
  </sheetViews>
  <sheetFormatPr baseColWidth="10" defaultRowHeight="15" x14ac:dyDescent="0.25"/>
  <cols>
    <col min="1" max="1" width="7" style="9" bestFit="1" customWidth="1"/>
    <col min="2" max="2" width="31.28515625" style="9" bestFit="1" customWidth="1"/>
    <col min="3" max="3" width="38" style="9" bestFit="1" customWidth="1"/>
    <col min="4" max="4" width="8.7109375" style="9" bestFit="1" customWidth="1"/>
    <col min="5" max="5" width="4.42578125" style="9" bestFit="1" customWidth="1"/>
    <col min="6" max="6" width="9.5703125" style="9" bestFit="1" customWidth="1"/>
    <col min="7" max="7" width="7.28515625" style="9" bestFit="1" customWidth="1"/>
    <col min="8" max="8" width="29.42578125" style="9" bestFit="1" customWidth="1"/>
    <col min="9" max="9" width="22.140625" style="9" bestFit="1" customWidth="1"/>
    <col min="10" max="10" width="7.28515625" style="9" bestFit="1" customWidth="1"/>
    <col min="11" max="12" width="9.85546875" style="58" bestFit="1" customWidth="1"/>
    <col min="13" max="13" width="10.42578125" style="58" bestFit="1" customWidth="1"/>
    <col min="14" max="14" width="11.28515625" style="58" bestFit="1" customWidth="1"/>
  </cols>
  <sheetData>
    <row r="1" spans="1:14" x14ac:dyDescent="0.25">
      <c r="A1" s="63" t="s">
        <v>176</v>
      </c>
      <c r="B1" s="63" t="s">
        <v>175</v>
      </c>
      <c r="C1" s="63" t="s">
        <v>174</v>
      </c>
      <c r="D1" s="63" t="s">
        <v>0</v>
      </c>
      <c r="E1" s="63" t="s">
        <v>173</v>
      </c>
      <c r="F1" s="63" t="s">
        <v>172</v>
      </c>
      <c r="G1" s="63" t="s">
        <v>171</v>
      </c>
      <c r="H1" s="64" t="s">
        <v>170</v>
      </c>
      <c r="I1" s="63" t="s">
        <v>169</v>
      </c>
      <c r="J1" s="63" t="s">
        <v>168</v>
      </c>
      <c r="K1" s="62" t="s">
        <v>167</v>
      </c>
      <c r="L1" s="62" t="s">
        <v>166</v>
      </c>
      <c r="M1" s="62" t="s">
        <v>1</v>
      </c>
      <c r="N1" s="62" t="s">
        <v>165</v>
      </c>
    </row>
    <row r="2" spans="1:14" x14ac:dyDescent="0.25">
      <c r="A2" s="1">
        <v>1101208</v>
      </c>
      <c r="B2" s="1" t="s">
        <v>2</v>
      </c>
      <c r="C2" s="1" t="s">
        <v>7</v>
      </c>
      <c r="D2" s="1" t="s">
        <v>153</v>
      </c>
      <c r="E2" s="1">
        <v>0</v>
      </c>
      <c r="F2" s="1" t="s">
        <v>132</v>
      </c>
      <c r="G2" s="1">
        <v>0</v>
      </c>
      <c r="H2" s="1" t="s">
        <v>152</v>
      </c>
      <c r="I2" s="1" t="s">
        <v>151</v>
      </c>
      <c r="J2" s="61"/>
      <c r="K2" s="59">
        <v>9513321</v>
      </c>
      <c r="L2" s="59">
        <v>0</v>
      </c>
      <c r="M2" s="59">
        <v>9513321</v>
      </c>
      <c r="N2" s="59">
        <v>9513321</v>
      </c>
    </row>
    <row r="3" spans="1:14" x14ac:dyDescent="0.25">
      <c r="A3" s="1">
        <v>1101208</v>
      </c>
      <c r="B3" s="1" t="s">
        <v>2</v>
      </c>
      <c r="C3" s="1" t="s">
        <v>7</v>
      </c>
      <c r="D3" s="1" t="s">
        <v>275</v>
      </c>
      <c r="E3" s="1">
        <v>1</v>
      </c>
      <c r="F3" s="1" t="s">
        <v>132</v>
      </c>
      <c r="G3" s="1">
        <v>10010</v>
      </c>
      <c r="H3" s="1" t="s">
        <v>276</v>
      </c>
      <c r="I3" s="1" t="s">
        <v>151</v>
      </c>
      <c r="J3" s="60" t="s">
        <v>49</v>
      </c>
      <c r="K3" s="59">
        <v>0</v>
      </c>
      <c r="L3" s="59">
        <v>20230</v>
      </c>
      <c r="M3" s="59">
        <v>-20230</v>
      </c>
      <c r="N3" s="59">
        <v>9493091</v>
      </c>
    </row>
    <row r="4" spans="1:14" x14ac:dyDescent="0.25">
      <c r="A4" s="1">
        <v>1101208</v>
      </c>
      <c r="B4" s="1" t="s">
        <v>2</v>
      </c>
      <c r="C4" s="1" t="s">
        <v>7</v>
      </c>
      <c r="D4" s="1" t="s">
        <v>277</v>
      </c>
      <c r="E4" s="1">
        <v>1</v>
      </c>
      <c r="F4" s="1" t="s">
        <v>132</v>
      </c>
      <c r="G4" s="1">
        <v>10011</v>
      </c>
      <c r="H4" s="1" t="s">
        <v>278</v>
      </c>
      <c r="I4" s="1" t="s">
        <v>151</v>
      </c>
      <c r="J4" s="60" t="s">
        <v>49</v>
      </c>
      <c r="K4" s="59">
        <v>0</v>
      </c>
      <c r="L4" s="59">
        <v>797187</v>
      </c>
      <c r="M4" s="59">
        <v>-797187</v>
      </c>
      <c r="N4" s="59">
        <v>8695904</v>
      </c>
    </row>
    <row r="5" spans="1:14" x14ac:dyDescent="0.25">
      <c r="A5" s="1">
        <v>1101208</v>
      </c>
      <c r="B5" s="1" t="s">
        <v>2</v>
      </c>
      <c r="C5" s="1" t="s">
        <v>7</v>
      </c>
      <c r="D5" s="1" t="s">
        <v>279</v>
      </c>
      <c r="E5" s="1">
        <v>1</v>
      </c>
      <c r="F5" s="1" t="s">
        <v>132</v>
      </c>
      <c r="G5" s="1">
        <v>10009</v>
      </c>
      <c r="H5" s="1" t="s">
        <v>280</v>
      </c>
      <c r="I5" s="1" t="s">
        <v>151</v>
      </c>
      <c r="J5" s="60" t="s">
        <v>49</v>
      </c>
      <c r="K5" s="59">
        <v>10000000</v>
      </c>
      <c r="L5" s="59">
        <v>0</v>
      </c>
      <c r="M5" s="59">
        <v>10000000</v>
      </c>
      <c r="N5" s="59">
        <v>18695904</v>
      </c>
    </row>
    <row r="6" spans="1:14" x14ac:dyDescent="0.25">
      <c r="A6" s="1">
        <v>1101208</v>
      </c>
      <c r="B6" s="1" t="s">
        <v>2</v>
      </c>
      <c r="C6" s="1" t="s">
        <v>7</v>
      </c>
      <c r="D6" s="1" t="s">
        <v>279</v>
      </c>
      <c r="E6" s="1">
        <v>1</v>
      </c>
      <c r="F6" s="1" t="s">
        <v>132</v>
      </c>
      <c r="G6" s="1">
        <v>10013</v>
      </c>
      <c r="H6" s="1" t="s">
        <v>281</v>
      </c>
      <c r="I6" s="1" t="s">
        <v>151</v>
      </c>
      <c r="J6" s="60" t="s">
        <v>49</v>
      </c>
      <c r="K6" s="59">
        <v>0</v>
      </c>
      <c r="L6" s="59">
        <v>1052494</v>
      </c>
      <c r="M6" s="59">
        <v>-1052494</v>
      </c>
      <c r="N6" s="59">
        <v>17643410</v>
      </c>
    </row>
    <row r="7" spans="1:14" x14ac:dyDescent="0.25">
      <c r="A7" s="1">
        <v>1101208</v>
      </c>
      <c r="B7" s="1" t="s">
        <v>2</v>
      </c>
      <c r="C7" s="1" t="s">
        <v>7</v>
      </c>
      <c r="D7" s="1" t="s">
        <v>282</v>
      </c>
      <c r="E7" s="1">
        <v>1</v>
      </c>
      <c r="F7" s="1" t="s">
        <v>132</v>
      </c>
      <c r="G7" s="1">
        <v>10012</v>
      </c>
      <c r="H7" s="1" t="s">
        <v>283</v>
      </c>
      <c r="I7" s="1" t="s">
        <v>151</v>
      </c>
      <c r="J7" s="60" t="s">
        <v>49</v>
      </c>
      <c r="K7" s="59">
        <v>0</v>
      </c>
      <c r="L7" s="59">
        <v>184916</v>
      </c>
      <c r="M7" s="59">
        <v>-184916</v>
      </c>
      <c r="N7" s="59">
        <v>17458494</v>
      </c>
    </row>
    <row r="8" spans="1:14" x14ac:dyDescent="0.25">
      <c r="A8" s="1">
        <v>1101208</v>
      </c>
      <c r="B8" s="1" t="s">
        <v>2</v>
      </c>
      <c r="C8" s="1" t="s">
        <v>7</v>
      </c>
      <c r="D8" s="1" t="s">
        <v>284</v>
      </c>
      <c r="E8" s="1">
        <v>1</v>
      </c>
      <c r="F8" s="1" t="s">
        <v>132</v>
      </c>
      <c r="G8" s="1">
        <v>10014</v>
      </c>
      <c r="H8" s="1" t="s">
        <v>285</v>
      </c>
      <c r="I8" s="1" t="s">
        <v>151</v>
      </c>
      <c r="J8" s="60" t="s">
        <v>49</v>
      </c>
      <c r="K8" s="59">
        <v>0</v>
      </c>
      <c r="L8" s="59">
        <v>12609460</v>
      </c>
      <c r="M8" s="59">
        <v>-12609460</v>
      </c>
      <c r="N8" s="59">
        <v>4849034</v>
      </c>
    </row>
    <row r="9" spans="1:14" x14ac:dyDescent="0.25">
      <c r="A9" s="1">
        <v>1101208</v>
      </c>
      <c r="B9" s="1" t="s">
        <v>2</v>
      </c>
      <c r="C9" s="1" t="s">
        <v>7</v>
      </c>
      <c r="D9" s="1" t="s">
        <v>286</v>
      </c>
      <c r="E9" s="1">
        <v>2</v>
      </c>
      <c r="F9" s="1" t="s">
        <v>132</v>
      </c>
      <c r="G9" s="1">
        <v>20004</v>
      </c>
      <c r="H9" s="1" t="s">
        <v>287</v>
      </c>
      <c r="I9" s="1" t="s">
        <v>151</v>
      </c>
      <c r="J9" s="60" t="s">
        <v>49</v>
      </c>
      <c r="K9" s="59">
        <v>0</v>
      </c>
      <c r="L9" s="59">
        <v>435996</v>
      </c>
      <c r="M9" s="59">
        <v>-435996</v>
      </c>
      <c r="N9" s="59">
        <v>4413038</v>
      </c>
    </row>
    <row r="10" spans="1:14" x14ac:dyDescent="0.25">
      <c r="A10" s="1">
        <v>1101208</v>
      </c>
      <c r="B10" s="1" t="s">
        <v>2</v>
      </c>
      <c r="C10" s="1" t="s">
        <v>7</v>
      </c>
      <c r="D10" s="1" t="s">
        <v>288</v>
      </c>
      <c r="E10" s="1">
        <v>2</v>
      </c>
      <c r="F10" s="1" t="s">
        <v>132</v>
      </c>
      <c r="G10" s="1">
        <v>20005</v>
      </c>
      <c r="H10" s="1" t="s">
        <v>289</v>
      </c>
      <c r="I10" s="1" t="s">
        <v>151</v>
      </c>
      <c r="J10" s="60" t="s">
        <v>49</v>
      </c>
      <c r="K10" s="59">
        <v>10000000</v>
      </c>
      <c r="L10" s="59">
        <v>0</v>
      </c>
      <c r="M10" s="59">
        <v>10000000</v>
      </c>
      <c r="N10" s="59">
        <v>14413038</v>
      </c>
    </row>
    <row r="11" spans="1:14" x14ac:dyDescent="0.25">
      <c r="A11" s="1">
        <v>1101208</v>
      </c>
      <c r="B11" s="1" t="s">
        <v>2</v>
      </c>
      <c r="C11" s="1" t="s">
        <v>7</v>
      </c>
      <c r="D11" s="1" t="s">
        <v>290</v>
      </c>
      <c r="E11" s="1">
        <v>2</v>
      </c>
      <c r="F11" s="1" t="s">
        <v>132</v>
      </c>
      <c r="G11" s="1">
        <v>20006</v>
      </c>
      <c r="H11" s="1" t="s">
        <v>291</v>
      </c>
      <c r="I11" s="1" t="s">
        <v>151</v>
      </c>
      <c r="J11" s="60" t="s">
        <v>49</v>
      </c>
      <c r="K11" s="59">
        <v>0</v>
      </c>
      <c r="L11" s="59">
        <v>1429071</v>
      </c>
      <c r="M11" s="59">
        <v>-1429071</v>
      </c>
      <c r="N11" s="59">
        <v>12983967</v>
      </c>
    </row>
    <row r="12" spans="1:14" x14ac:dyDescent="0.25">
      <c r="A12" s="1">
        <v>1101208</v>
      </c>
      <c r="B12" s="1" t="s">
        <v>2</v>
      </c>
      <c r="C12" s="1" t="s">
        <v>7</v>
      </c>
      <c r="D12" s="1" t="s">
        <v>290</v>
      </c>
      <c r="E12" s="1">
        <v>2</v>
      </c>
      <c r="F12" s="1" t="s">
        <v>132</v>
      </c>
      <c r="G12" s="1">
        <v>20007</v>
      </c>
      <c r="H12" s="1" t="s">
        <v>292</v>
      </c>
      <c r="I12" s="1" t="s">
        <v>151</v>
      </c>
      <c r="J12" s="60" t="s">
        <v>49</v>
      </c>
      <c r="K12" s="59">
        <v>0</v>
      </c>
      <c r="L12" s="59">
        <v>12609175</v>
      </c>
      <c r="M12" s="59">
        <v>-12609175</v>
      </c>
      <c r="N12" s="59">
        <v>374792</v>
      </c>
    </row>
    <row r="13" spans="1:14" x14ac:dyDescent="0.25">
      <c r="A13" s="1">
        <v>1101208</v>
      </c>
      <c r="B13" s="1" t="s">
        <v>2</v>
      </c>
      <c r="C13" s="1" t="s">
        <v>7</v>
      </c>
      <c r="D13" s="1" t="s">
        <v>293</v>
      </c>
      <c r="E13" s="1">
        <v>3</v>
      </c>
      <c r="F13" s="1" t="s">
        <v>132</v>
      </c>
      <c r="G13" s="1">
        <v>30009</v>
      </c>
      <c r="H13" s="1" t="s">
        <v>294</v>
      </c>
      <c r="I13" s="1" t="s">
        <v>151</v>
      </c>
      <c r="J13" s="60" t="s">
        <v>49</v>
      </c>
      <c r="K13" s="59">
        <v>0</v>
      </c>
      <c r="L13" s="59">
        <v>85534</v>
      </c>
      <c r="M13" s="59">
        <v>-85534</v>
      </c>
      <c r="N13" s="59">
        <v>289258</v>
      </c>
    </row>
    <row r="14" spans="1:14" x14ac:dyDescent="0.25">
      <c r="A14" s="1">
        <v>1101208</v>
      </c>
      <c r="B14" s="1" t="s">
        <v>2</v>
      </c>
      <c r="C14" s="1" t="s">
        <v>7</v>
      </c>
      <c r="D14" s="1" t="s">
        <v>295</v>
      </c>
      <c r="E14" s="1">
        <v>3</v>
      </c>
      <c r="F14" s="1" t="s">
        <v>132</v>
      </c>
      <c r="G14" s="1">
        <v>30007</v>
      </c>
      <c r="H14" s="1" t="s">
        <v>289</v>
      </c>
      <c r="I14" s="1" t="s">
        <v>151</v>
      </c>
      <c r="J14" s="60" t="s">
        <v>49</v>
      </c>
      <c r="K14" s="59">
        <v>15000000</v>
      </c>
      <c r="L14" s="59">
        <v>0</v>
      </c>
      <c r="M14" s="59">
        <v>15000000</v>
      </c>
      <c r="N14" s="59">
        <v>15289258</v>
      </c>
    </row>
    <row r="15" spans="1:14" x14ac:dyDescent="0.25">
      <c r="A15" s="1">
        <v>1101208</v>
      </c>
      <c r="B15" s="1" t="s">
        <v>2</v>
      </c>
      <c r="C15" s="1" t="s">
        <v>7</v>
      </c>
      <c r="D15" s="1" t="s">
        <v>296</v>
      </c>
      <c r="E15" s="1">
        <v>3</v>
      </c>
      <c r="F15" s="1" t="s">
        <v>132</v>
      </c>
      <c r="G15" s="1">
        <v>30008</v>
      </c>
      <c r="H15" s="1" t="s">
        <v>297</v>
      </c>
      <c r="I15" s="1" t="s">
        <v>151</v>
      </c>
      <c r="J15" s="60" t="s">
        <v>49</v>
      </c>
      <c r="K15" s="59">
        <v>0</v>
      </c>
      <c r="L15" s="59">
        <v>436929</v>
      </c>
      <c r="M15" s="59">
        <v>-436929</v>
      </c>
      <c r="N15" s="59">
        <v>14852329</v>
      </c>
    </row>
    <row r="16" spans="1:14" x14ac:dyDescent="0.25">
      <c r="A16" s="1">
        <v>1101208</v>
      </c>
      <c r="B16" s="1" t="s">
        <v>2</v>
      </c>
      <c r="C16" s="1" t="s">
        <v>7</v>
      </c>
      <c r="D16" s="1" t="s">
        <v>298</v>
      </c>
      <c r="E16" s="1">
        <v>3</v>
      </c>
      <c r="F16" s="1" t="s">
        <v>132</v>
      </c>
      <c r="G16" s="1">
        <v>30010</v>
      </c>
      <c r="H16" s="1" t="s">
        <v>300</v>
      </c>
      <c r="I16" s="1" t="s">
        <v>151</v>
      </c>
      <c r="J16" s="60" t="s">
        <v>49</v>
      </c>
      <c r="K16" s="59">
        <v>0</v>
      </c>
      <c r="L16" s="59">
        <v>1197113</v>
      </c>
      <c r="M16" s="59">
        <v>-1197113</v>
      </c>
      <c r="N16" s="59">
        <v>13655216</v>
      </c>
    </row>
    <row r="17" spans="1:14" x14ac:dyDescent="0.25">
      <c r="A17" s="1">
        <v>1101208</v>
      </c>
      <c r="B17" s="1" t="s">
        <v>2</v>
      </c>
      <c r="C17" s="1" t="s">
        <v>7</v>
      </c>
      <c r="D17" s="1" t="s">
        <v>298</v>
      </c>
      <c r="E17" s="1">
        <v>3</v>
      </c>
      <c r="F17" s="1" t="s">
        <v>132</v>
      </c>
      <c r="G17" s="1">
        <v>30006</v>
      </c>
      <c r="H17" s="1" t="s">
        <v>299</v>
      </c>
      <c r="I17" s="1" t="s">
        <v>151</v>
      </c>
      <c r="J17" s="60" t="s">
        <v>49</v>
      </c>
      <c r="K17" s="59">
        <v>0</v>
      </c>
      <c r="L17" s="59">
        <v>12598844</v>
      </c>
      <c r="M17" s="59">
        <v>-12598844</v>
      </c>
      <c r="N17" s="59">
        <v>1056372</v>
      </c>
    </row>
    <row r="18" spans="1:14" x14ac:dyDescent="0.25">
      <c r="A18" s="1">
        <v>1101208</v>
      </c>
      <c r="B18" s="1" t="s">
        <v>2</v>
      </c>
      <c r="C18" s="1" t="s">
        <v>7</v>
      </c>
      <c r="D18" s="1" t="s">
        <v>301</v>
      </c>
      <c r="E18" s="1">
        <v>4</v>
      </c>
      <c r="F18" s="1" t="s">
        <v>132</v>
      </c>
      <c r="G18" s="1">
        <v>40006</v>
      </c>
      <c r="H18" s="1" t="s">
        <v>302</v>
      </c>
      <c r="I18" s="1" t="s">
        <v>151</v>
      </c>
      <c r="J18" s="60" t="s">
        <v>49</v>
      </c>
      <c r="K18" s="59">
        <v>0</v>
      </c>
      <c r="L18" s="59">
        <v>431914</v>
      </c>
      <c r="M18" s="59">
        <v>-431914</v>
      </c>
      <c r="N18" s="59">
        <v>624458</v>
      </c>
    </row>
    <row r="19" spans="1:14" x14ac:dyDescent="0.25">
      <c r="A19" s="1">
        <v>1101208</v>
      </c>
      <c r="B19" s="1" t="s">
        <v>2</v>
      </c>
      <c r="C19" s="1" t="s">
        <v>7</v>
      </c>
      <c r="D19" s="1" t="s">
        <v>303</v>
      </c>
      <c r="E19" s="1">
        <v>4</v>
      </c>
      <c r="F19" s="1" t="s">
        <v>132</v>
      </c>
      <c r="G19" s="1">
        <v>40007</v>
      </c>
      <c r="H19" s="1" t="s">
        <v>289</v>
      </c>
      <c r="I19" s="1" t="s">
        <v>151</v>
      </c>
      <c r="J19" s="60" t="s">
        <v>49</v>
      </c>
      <c r="K19" s="59">
        <v>15000000</v>
      </c>
      <c r="L19" s="59">
        <v>0</v>
      </c>
      <c r="M19" s="59">
        <v>15000000</v>
      </c>
      <c r="N19" s="59">
        <v>15624458</v>
      </c>
    </row>
    <row r="20" spans="1:14" x14ac:dyDescent="0.25">
      <c r="A20" s="1">
        <v>1101208</v>
      </c>
      <c r="B20" s="1" t="s">
        <v>2</v>
      </c>
      <c r="C20" s="1" t="s">
        <v>7</v>
      </c>
      <c r="D20" s="1" t="s">
        <v>304</v>
      </c>
      <c r="E20" s="1">
        <v>4</v>
      </c>
      <c r="F20" s="1" t="s">
        <v>132</v>
      </c>
      <c r="G20" s="1">
        <v>40004</v>
      </c>
      <c r="H20" s="1" t="s">
        <v>305</v>
      </c>
      <c r="I20" s="1" t="s">
        <v>151</v>
      </c>
      <c r="J20" s="60" t="s">
        <v>49</v>
      </c>
      <c r="K20" s="59">
        <v>0</v>
      </c>
      <c r="L20" s="59">
        <v>12600830</v>
      </c>
      <c r="M20" s="59">
        <v>-12600830</v>
      </c>
      <c r="N20" s="59">
        <v>3023628</v>
      </c>
    </row>
    <row r="21" spans="1:14" x14ac:dyDescent="0.25">
      <c r="A21" s="1">
        <v>1101208</v>
      </c>
      <c r="B21" s="1" t="s">
        <v>2</v>
      </c>
      <c r="C21" s="1" t="s">
        <v>7</v>
      </c>
      <c r="D21" s="1" t="s">
        <v>304</v>
      </c>
      <c r="E21" s="1">
        <v>4</v>
      </c>
      <c r="F21" s="1" t="s">
        <v>132</v>
      </c>
      <c r="G21" s="1">
        <v>40008</v>
      </c>
      <c r="H21" s="1" t="s">
        <v>306</v>
      </c>
      <c r="I21" s="1" t="s">
        <v>151</v>
      </c>
      <c r="J21" s="60" t="s">
        <v>49</v>
      </c>
      <c r="K21" s="59">
        <v>0</v>
      </c>
      <c r="L21" s="59">
        <v>258101</v>
      </c>
      <c r="M21" s="59">
        <v>-258101</v>
      </c>
      <c r="N21" s="59">
        <v>2765527</v>
      </c>
    </row>
    <row r="22" spans="1:14" x14ac:dyDescent="0.25">
      <c r="A22" s="1">
        <v>1101208</v>
      </c>
      <c r="B22" s="1" t="s">
        <v>2</v>
      </c>
      <c r="C22" s="1" t="s">
        <v>7</v>
      </c>
      <c r="D22" s="1" t="s">
        <v>307</v>
      </c>
      <c r="E22" s="1">
        <v>5</v>
      </c>
      <c r="F22" s="1" t="s">
        <v>132</v>
      </c>
      <c r="G22" s="1">
        <v>50004</v>
      </c>
      <c r="H22" s="1" t="s">
        <v>308</v>
      </c>
      <c r="I22" s="1" t="s">
        <v>151</v>
      </c>
      <c r="J22" s="60" t="s">
        <v>49</v>
      </c>
      <c r="K22" s="59">
        <v>0</v>
      </c>
      <c r="L22" s="59">
        <v>1279056</v>
      </c>
      <c r="M22" s="59">
        <v>-1279056</v>
      </c>
      <c r="N22" s="59">
        <v>1486471</v>
      </c>
    </row>
    <row r="23" spans="1:14" x14ac:dyDescent="0.25">
      <c r="A23" s="1">
        <v>1101208</v>
      </c>
      <c r="B23" s="1" t="s">
        <v>2</v>
      </c>
      <c r="C23" s="1" t="s">
        <v>7</v>
      </c>
      <c r="D23" s="1" t="s">
        <v>309</v>
      </c>
      <c r="E23" s="1">
        <v>5</v>
      </c>
      <c r="F23" s="1" t="s">
        <v>132</v>
      </c>
      <c r="G23" s="1">
        <v>50005</v>
      </c>
      <c r="H23" s="1" t="s">
        <v>310</v>
      </c>
      <c r="I23" s="1" t="s">
        <v>151</v>
      </c>
      <c r="J23" s="60" t="s">
        <v>49</v>
      </c>
      <c r="K23" s="59">
        <v>0</v>
      </c>
      <c r="L23" s="59">
        <v>39842</v>
      </c>
      <c r="M23" s="59">
        <v>-39842</v>
      </c>
      <c r="N23" s="59">
        <v>1446629</v>
      </c>
    </row>
    <row r="24" spans="1:14" x14ac:dyDescent="0.25">
      <c r="A24" s="1">
        <v>1101208</v>
      </c>
      <c r="B24" s="1" t="s">
        <v>2</v>
      </c>
      <c r="C24" s="1" t="s">
        <v>7</v>
      </c>
      <c r="D24" s="1" t="s">
        <v>311</v>
      </c>
      <c r="E24" s="1">
        <v>5</v>
      </c>
      <c r="F24" s="1" t="s">
        <v>132</v>
      </c>
      <c r="G24" s="1">
        <v>50003</v>
      </c>
      <c r="H24" s="1" t="s">
        <v>312</v>
      </c>
      <c r="I24" s="1" t="s">
        <v>151</v>
      </c>
      <c r="J24" s="60" t="s">
        <v>49</v>
      </c>
      <c r="K24" s="59">
        <v>0</v>
      </c>
      <c r="L24" s="59">
        <v>430715</v>
      </c>
      <c r="M24" s="59">
        <v>-430715</v>
      </c>
      <c r="N24" s="59">
        <v>1015914</v>
      </c>
    </row>
    <row r="25" spans="1:14" x14ac:dyDescent="0.25">
      <c r="A25" s="1">
        <v>1101208</v>
      </c>
      <c r="B25" s="1" t="s">
        <v>2</v>
      </c>
      <c r="C25" s="1" t="s">
        <v>7</v>
      </c>
      <c r="D25" s="1" t="s">
        <v>313</v>
      </c>
      <c r="E25" s="1">
        <v>5</v>
      </c>
      <c r="F25" s="1" t="s">
        <v>132</v>
      </c>
      <c r="G25" s="1">
        <v>50008</v>
      </c>
      <c r="H25" s="1" t="s">
        <v>314</v>
      </c>
      <c r="I25" s="1" t="s">
        <v>151</v>
      </c>
      <c r="J25" s="60" t="s">
        <v>49</v>
      </c>
      <c r="K25" s="59">
        <v>15000000</v>
      </c>
      <c r="L25" s="59">
        <v>0</v>
      </c>
      <c r="M25" s="59">
        <v>15000000</v>
      </c>
      <c r="N25" s="59">
        <v>16015914</v>
      </c>
    </row>
    <row r="26" spans="1:14" x14ac:dyDescent="0.25">
      <c r="A26" s="1">
        <v>1101208</v>
      </c>
      <c r="B26" s="1" t="s">
        <v>2</v>
      </c>
      <c r="C26" s="1" t="s">
        <v>7</v>
      </c>
      <c r="D26" s="1" t="s">
        <v>315</v>
      </c>
      <c r="E26" s="1">
        <v>5</v>
      </c>
      <c r="F26" s="1" t="s">
        <v>132</v>
      </c>
      <c r="G26" s="1">
        <v>50009</v>
      </c>
      <c r="H26" s="1" t="s">
        <v>316</v>
      </c>
      <c r="I26" s="1" t="s">
        <v>151</v>
      </c>
      <c r="J26" s="60" t="s">
        <v>49</v>
      </c>
      <c r="K26" s="59">
        <v>0</v>
      </c>
      <c r="L26" s="59">
        <v>12603400</v>
      </c>
      <c r="M26" s="59">
        <v>-12603400</v>
      </c>
      <c r="N26" s="59">
        <v>3412514</v>
      </c>
    </row>
    <row r="27" spans="1:14" x14ac:dyDescent="0.25">
      <c r="A27" s="1">
        <v>1101208</v>
      </c>
      <c r="B27" s="1" t="s">
        <v>2</v>
      </c>
      <c r="C27" s="1" t="s">
        <v>7</v>
      </c>
      <c r="D27" s="1" t="s">
        <v>317</v>
      </c>
      <c r="E27" s="1">
        <v>5</v>
      </c>
      <c r="F27" s="1" t="s">
        <v>132</v>
      </c>
      <c r="G27" s="1">
        <v>50006</v>
      </c>
      <c r="H27" s="1" t="s">
        <v>318</v>
      </c>
      <c r="I27" s="1" t="s">
        <v>151</v>
      </c>
      <c r="J27" s="60" t="s">
        <v>49</v>
      </c>
      <c r="K27" s="59">
        <v>0</v>
      </c>
      <c r="L27" s="59">
        <v>1300306</v>
      </c>
      <c r="M27" s="59">
        <v>-1300306</v>
      </c>
      <c r="N27" s="59">
        <v>2112208</v>
      </c>
    </row>
    <row r="28" spans="1:14" x14ac:dyDescent="0.25">
      <c r="A28" s="1">
        <v>1101208</v>
      </c>
      <c r="B28" s="1" t="s">
        <v>2</v>
      </c>
      <c r="C28" s="1" t="s">
        <v>7</v>
      </c>
      <c r="D28" s="1" t="s">
        <v>319</v>
      </c>
      <c r="E28" s="1">
        <v>6</v>
      </c>
      <c r="F28" s="1" t="s">
        <v>132</v>
      </c>
      <c r="G28" s="1">
        <v>60005</v>
      </c>
      <c r="H28" s="1" t="s">
        <v>320</v>
      </c>
      <c r="I28" s="1" t="s">
        <v>151</v>
      </c>
      <c r="J28" s="60" t="s">
        <v>49</v>
      </c>
      <c r="K28" s="59">
        <v>0</v>
      </c>
      <c r="L28" s="59">
        <v>180000</v>
      </c>
      <c r="M28" s="59">
        <v>-180000</v>
      </c>
      <c r="N28" s="59">
        <v>1932208</v>
      </c>
    </row>
    <row r="29" spans="1:14" x14ac:dyDescent="0.25">
      <c r="A29" s="1">
        <v>1101208</v>
      </c>
      <c r="B29" s="1" t="s">
        <v>2</v>
      </c>
      <c r="C29" s="1" t="s">
        <v>7</v>
      </c>
      <c r="D29" s="1" t="s">
        <v>321</v>
      </c>
      <c r="E29" s="1">
        <v>6</v>
      </c>
      <c r="F29" s="1" t="s">
        <v>132</v>
      </c>
      <c r="G29" s="1">
        <v>60007</v>
      </c>
      <c r="H29" s="1" t="s">
        <v>322</v>
      </c>
      <c r="I29" s="1" t="s">
        <v>151</v>
      </c>
      <c r="J29" s="60" t="s">
        <v>49</v>
      </c>
      <c r="K29" s="59">
        <v>0</v>
      </c>
      <c r="L29" s="59">
        <v>428754</v>
      </c>
      <c r="M29" s="59">
        <v>-428754</v>
      </c>
      <c r="N29" s="59">
        <v>1503454</v>
      </c>
    </row>
    <row r="30" spans="1:14" x14ac:dyDescent="0.25">
      <c r="A30" s="1">
        <v>1101208</v>
      </c>
      <c r="B30" s="1" t="s">
        <v>2</v>
      </c>
      <c r="C30" s="1" t="s">
        <v>7</v>
      </c>
      <c r="D30" s="1" t="s">
        <v>323</v>
      </c>
      <c r="E30" s="1">
        <v>6</v>
      </c>
      <c r="F30" s="1" t="s">
        <v>132</v>
      </c>
      <c r="G30" s="1">
        <v>60004</v>
      </c>
      <c r="H30" s="1" t="s">
        <v>314</v>
      </c>
      <c r="I30" s="1" t="s">
        <v>151</v>
      </c>
      <c r="J30" s="60" t="s">
        <v>49</v>
      </c>
      <c r="K30" s="59">
        <v>12000000</v>
      </c>
      <c r="L30" s="59">
        <v>0</v>
      </c>
      <c r="M30" s="59">
        <v>12000000</v>
      </c>
      <c r="N30" s="59">
        <v>13503454</v>
      </c>
    </row>
    <row r="31" spans="1:14" x14ac:dyDescent="0.25">
      <c r="A31" s="1">
        <v>1101208</v>
      </c>
      <c r="B31" s="1" t="s">
        <v>2</v>
      </c>
      <c r="C31" s="1" t="s">
        <v>7</v>
      </c>
      <c r="D31" s="1" t="s">
        <v>323</v>
      </c>
      <c r="E31" s="1">
        <v>6</v>
      </c>
      <c r="F31" s="1" t="s">
        <v>132</v>
      </c>
      <c r="G31" s="1">
        <v>60006</v>
      </c>
      <c r="H31" s="1" t="s">
        <v>316</v>
      </c>
      <c r="I31" s="1" t="s">
        <v>151</v>
      </c>
      <c r="J31" s="60" t="s">
        <v>49</v>
      </c>
      <c r="K31" s="59">
        <v>0</v>
      </c>
      <c r="L31" s="59">
        <v>12778620</v>
      </c>
      <c r="M31" s="59">
        <v>-12778620</v>
      </c>
      <c r="N31" s="59">
        <v>724834</v>
      </c>
    </row>
    <row r="32" spans="1:14" x14ac:dyDescent="0.25">
      <c r="A32" s="1">
        <v>1101208</v>
      </c>
      <c r="B32" s="1" t="s">
        <v>2</v>
      </c>
      <c r="C32" s="1" t="s">
        <v>7</v>
      </c>
      <c r="D32" s="1" t="s">
        <v>324</v>
      </c>
      <c r="E32" s="1">
        <v>7</v>
      </c>
      <c r="F32" s="1" t="s">
        <v>132</v>
      </c>
      <c r="G32" s="1">
        <v>70010</v>
      </c>
      <c r="H32" s="1" t="s">
        <v>325</v>
      </c>
      <c r="I32" s="1" t="s">
        <v>151</v>
      </c>
      <c r="J32" s="60" t="s">
        <v>49</v>
      </c>
      <c r="K32" s="59">
        <v>0</v>
      </c>
      <c r="L32" s="59">
        <v>1000000</v>
      </c>
      <c r="M32" s="59">
        <v>-1000000</v>
      </c>
      <c r="N32" s="59">
        <v>-275166</v>
      </c>
    </row>
    <row r="33" spans="1:14" x14ac:dyDescent="0.25">
      <c r="A33" s="1">
        <v>1101208</v>
      </c>
      <c r="B33" s="1" t="s">
        <v>2</v>
      </c>
      <c r="C33" s="1" t="s">
        <v>7</v>
      </c>
      <c r="D33" s="1" t="s">
        <v>324</v>
      </c>
      <c r="E33" s="1">
        <v>7</v>
      </c>
      <c r="F33" s="1" t="s">
        <v>132</v>
      </c>
      <c r="G33" s="1">
        <v>70004</v>
      </c>
      <c r="H33" s="1" t="s">
        <v>314</v>
      </c>
      <c r="I33" s="1" t="s">
        <v>151</v>
      </c>
      <c r="J33" s="60" t="s">
        <v>49</v>
      </c>
      <c r="K33" s="59">
        <v>15000000</v>
      </c>
      <c r="L33" s="59">
        <v>0</v>
      </c>
      <c r="M33" s="59">
        <v>15000000</v>
      </c>
      <c r="N33" s="59">
        <v>14724834</v>
      </c>
    </row>
    <row r="34" spans="1:14" x14ac:dyDescent="0.25">
      <c r="A34" s="1">
        <v>1101208</v>
      </c>
      <c r="B34" s="1" t="s">
        <v>2</v>
      </c>
      <c r="C34" s="1" t="s">
        <v>7</v>
      </c>
      <c r="D34" s="1" t="s">
        <v>324</v>
      </c>
      <c r="E34" s="1">
        <v>7</v>
      </c>
      <c r="F34" s="1" t="s">
        <v>132</v>
      </c>
      <c r="G34" s="1">
        <v>70009</v>
      </c>
      <c r="H34" s="1" t="s">
        <v>326</v>
      </c>
      <c r="I34" s="1" t="s">
        <v>151</v>
      </c>
      <c r="J34" s="60" t="s">
        <v>49</v>
      </c>
      <c r="K34" s="59">
        <v>1000000</v>
      </c>
      <c r="L34" s="59">
        <v>0</v>
      </c>
      <c r="M34" s="59">
        <v>1000000</v>
      </c>
      <c r="N34" s="59">
        <v>15724834</v>
      </c>
    </row>
    <row r="35" spans="1:14" x14ac:dyDescent="0.25">
      <c r="A35" s="1">
        <v>1101208</v>
      </c>
      <c r="B35" s="1" t="s">
        <v>2</v>
      </c>
      <c r="C35" s="1" t="s">
        <v>7</v>
      </c>
      <c r="D35" s="1" t="s">
        <v>324</v>
      </c>
      <c r="E35" s="1">
        <v>7</v>
      </c>
      <c r="F35" s="1" t="s">
        <v>132</v>
      </c>
      <c r="G35" s="1">
        <v>70014</v>
      </c>
      <c r="H35" s="1" t="s">
        <v>327</v>
      </c>
      <c r="I35" s="1" t="s">
        <v>151</v>
      </c>
      <c r="J35" s="60" t="s">
        <v>49</v>
      </c>
      <c r="K35" s="59">
        <v>447775</v>
      </c>
      <c r="L35" s="59">
        <v>0</v>
      </c>
      <c r="M35" s="59">
        <v>447775</v>
      </c>
      <c r="N35" s="59">
        <v>16172609</v>
      </c>
    </row>
    <row r="36" spans="1:14" x14ac:dyDescent="0.25">
      <c r="A36" s="1">
        <v>1101208</v>
      </c>
      <c r="B36" s="1" t="s">
        <v>2</v>
      </c>
      <c r="C36" s="1" t="s">
        <v>7</v>
      </c>
      <c r="D36" s="1" t="s">
        <v>324</v>
      </c>
      <c r="E36" s="1">
        <v>7</v>
      </c>
      <c r="F36" s="1" t="s">
        <v>132</v>
      </c>
      <c r="G36" s="1">
        <v>70015</v>
      </c>
      <c r="H36" s="1" t="s">
        <v>328</v>
      </c>
      <c r="I36" s="1" t="s">
        <v>151</v>
      </c>
      <c r="J36" s="60" t="s">
        <v>49</v>
      </c>
      <c r="K36" s="59">
        <v>0</v>
      </c>
      <c r="L36" s="59">
        <v>447775</v>
      </c>
      <c r="M36" s="59">
        <v>-447775</v>
      </c>
      <c r="N36" s="59">
        <v>15724834</v>
      </c>
    </row>
    <row r="37" spans="1:14" x14ac:dyDescent="0.25">
      <c r="A37" s="1">
        <v>1101208</v>
      </c>
      <c r="B37" s="1" t="s">
        <v>2</v>
      </c>
      <c r="C37" s="1" t="s">
        <v>7</v>
      </c>
      <c r="D37" s="1" t="s">
        <v>324</v>
      </c>
      <c r="E37" s="1">
        <v>7</v>
      </c>
      <c r="F37" s="1" t="s">
        <v>132</v>
      </c>
      <c r="G37" s="1">
        <v>70005</v>
      </c>
      <c r="H37" s="1" t="s">
        <v>328</v>
      </c>
      <c r="I37" s="1" t="s">
        <v>151</v>
      </c>
      <c r="J37" s="60" t="s">
        <v>49</v>
      </c>
      <c r="K37" s="59">
        <v>0</v>
      </c>
      <c r="L37" s="59">
        <v>447775</v>
      </c>
      <c r="M37" s="59">
        <v>-447775</v>
      </c>
      <c r="N37" s="59">
        <v>15277059</v>
      </c>
    </row>
    <row r="38" spans="1:14" x14ac:dyDescent="0.25">
      <c r="A38" s="1">
        <v>1101208</v>
      </c>
      <c r="B38" s="1" t="s">
        <v>2</v>
      </c>
      <c r="C38" s="1" t="s">
        <v>7</v>
      </c>
      <c r="D38" s="1" t="s">
        <v>329</v>
      </c>
      <c r="E38" s="1">
        <v>7</v>
      </c>
      <c r="F38" s="1" t="s">
        <v>132</v>
      </c>
      <c r="G38" s="1">
        <v>70011</v>
      </c>
      <c r="H38" s="1" t="s">
        <v>326</v>
      </c>
      <c r="I38" s="1" t="s">
        <v>151</v>
      </c>
      <c r="J38" s="60" t="s">
        <v>49</v>
      </c>
      <c r="K38" s="59">
        <v>1000000</v>
      </c>
      <c r="L38" s="59">
        <v>0</v>
      </c>
      <c r="M38" s="59">
        <v>1000000</v>
      </c>
      <c r="N38" s="59">
        <v>16277059</v>
      </c>
    </row>
    <row r="39" spans="1:14" x14ac:dyDescent="0.25">
      <c r="A39" s="1">
        <v>1101208</v>
      </c>
      <c r="B39" s="1" t="s">
        <v>2</v>
      </c>
      <c r="C39" s="1" t="s">
        <v>7</v>
      </c>
      <c r="D39" s="1" t="s">
        <v>329</v>
      </c>
      <c r="E39" s="1">
        <v>7</v>
      </c>
      <c r="F39" s="1" t="s">
        <v>132</v>
      </c>
      <c r="G39" s="1">
        <v>70006</v>
      </c>
      <c r="H39" s="1" t="s">
        <v>330</v>
      </c>
      <c r="I39" s="1" t="s">
        <v>151</v>
      </c>
      <c r="J39" s="60" t="s">
        <v>49</v>
      </c>
      <c r="K39" s="59">
        <v>0</v>
      </c>
      <c r="L39" s="59">
        <v>599236</v>
      </c>
      <c r="M39" s="59">
        <v>-599236</v>
      </c>
      <c r="N39" s="59">
        <v>15677823</v>
      </c>
    </row>
    <row r="40" spans="1:14" x14ac:dyDescent="0.25">
      <c r="A40" s="1">
        <v>1101208</v>
      </c>
      <c r="B40" s="1" t="s">
        <v>2</v>
      </c>
      <c r="C40" s="1" t="s">
        <v>7</v>
      </c>
      <c r="D40" s="1" t="s">
        <v>329</v>
      </c>
      <c r="E40" s="1">
        <v>7</v>
      </c>
      <c r="F40" s="1" t="s">
        <v>132</v>
      </c>
      <c r="G40" s="1">
        <v>70007</v>
      </c>
      <c r="H40" s="1" t="s">
        <v>331</v>
      </c>
      <c r="I40" s="1" t="s">
        <v>151</v>
      </c>
      <c r="J40" s="60" t="s">
        <v>49</v>
      </c>
      <c r="K40" s="59">
        <v>0</v>
      </c>
      <c r="L40" s="59">
        <v>99873</v>
      </c>
      <c r="M40" s="59">
        <v>-99873</v>
      </c>
      <c r="N40" s="59">
        <v>15577950</v>
      </c>
    </row>
    <row r="41" spans="1:14" x14ac:dyDescent="0.25">
      <c r="A41" s="1">
        <v>1101208</v>
      </c>
      <c r="B41" s="1" t="s">
        <v>2</v>
      </c>
      <c r="C41" s="1" t="s">
        <v>7</v>
      </c>
      <c r="D41" s="1" t="s">
        <v>329</v>
      </c>
      <c r="E41" s="1">
        <v>7</v>
      </c>
      <c r="F41" s="1" t="s">
        <v>132</v>
      </c>
      <c r="G41" s="1">
        <v>70008</v>
      </c>
      <c r="H41" s="1" t="s">
        <v>316</v>
      </c>
      <c r="I41" s="1" t="s">
        <v>151</v>
      </c>
      <c r="J41" s="60" t="s">
        <v>49</v>
      </c>
      <c r="K41" s="59">
        <v>0</v>
      </c>
      <c r="L41" s="59">
        <v>12776945</v>
      </c>
      <c r="M41" s="59">
        <v>-12776945</v>
      </c>
      <c r="N41" s="59">
        <v>2801005</v>
      </c>
    </row>
    <row r="42" spans="1:14" x14ac:dyDescent="0.25">
      <c r="A42" s="1">
        <v>1101208</v>
      </c>
      <c r="B42" s="1" t="s">
        <v>2</v>
      </c>
      <c r="C42" s="1" t="s">
        <v>7</v>
      </c>
      <c r="D42" s="1" t="s">
        <v>332</v>
      </c>
      <c r="E42" s="1">
        <v>8</v>
      </c>
      <c r="F42" s="1" t="s">
        <v>132</v>
      </c>
      <c r="G42" s="1">
        <v>80008</v>
      </c>
      <c r="H42" s="1" t="s">
        <v>333</v>
      </c>
      <c r="I42" s="1" t="s">
        <v>151</v>
      </c>
      <c r="J42" s="60" t="s">
        <v>49</v>
      </c>
      <c r="K42" s="59">
        <v>0</v>
      </c>
      <c r="L42" s="59">
        <v>1332152</v>
      </c>
      <c r="M42" s="59">
        <v>-1332152</v>
      </c>
      <c r="N42" s="59">
        <v>1468853</v>
      </c>
    </row>
    <row r="43" spans="1:14" x14ac:dyDescent="0.25">
      <c r="A43" s="1">
        <v>1101208</v>
      </c>
      <c r="B43" s="1" t="s">
        <v>2</v>
      </c>
      <c r="C43" s="1" t="s">
        <v>7</v>
      </c>
      <c r="D43" s="1" t="s">
        <v>332</v>
      </c>
      <c r="E43" s="1">
        <v>8</v>
      </c>
      <c r="F43" s="1" t="s">
        <v>132</v>
      </c>
      <c r="G43" s="1">
        <v>80009</v>
      </c>
      <c r="H43" s="1" t="s">
        <v>334</v>
      </c>
      <c r="I43" s="1" t="s">
        <v>151</v>
      </c>
      <c r="J43" s="60" t="s">
        <v>49</v>
      </c>
      <c r="K43" s="59">
        <v>0</v>
      </c>
      <c r="L43" s="59">
        <v>1349253</v>
      </c>
      <c r="M43" s="59">
        <v>-1349253</v>
      </c>
      <c r="N43" s="59">
        <v>119600</v>
      </c>
    </row>
    <row r="44" spans="1:14" x14ac:dyDescent="0.25">
      <c r="A44" s="1">
        <v>1101208</v>
      </c>
      <c r="B44" s="1" t="s">
        <v>2</v>
      </c>
      <c r="C44" s="1" t="s">
        <v>7</v>
      </c>
      <c r="D44" s="1" t="s">
        <v>335</v>
      </c>
      <c r="E44" s="1">
        <v>8</v>
      </c>
      <c r="F44" s="1" t="s">
        <v>132</v>
      </c>
      <c r="G44" s="1">
        <v>80010</v>
      </c>
      <c r="H44" s="1" t="s">
        <v>336</v>
      </c>
      <c r="I44" s="1" t="s">
        <v>151</v>
      </c>
      <c r="J44" s="60" t="s">
        <v>49</v>
      </c>
      <c r="K44" s="59">
        <v>1000000</v>
      </c>
      <c r="L44" s="59">
        <v>0</v>
      </c>
      <c r="M44" s="59">
        <v>1000000</v>
      </c>
      <c r="N44" s="59">
        <v>1119600</v>
      </c>
    </row>
    <row r="45" spans="1:14" x14ac:dyDescent="0.25">
      <c r="A45" s="1">
        <v>1101208</v>
      </c>
      <c r="B45" s="1" t="s">
        <v>2</v>
      </c>
      <c r="C45" s="1" t="s">
        <v>7</v>
      </c>
      <c r="D45" s="1" t="s">
        <v>335</v>
      </c>
      <c r="E45" s="1">
        <v>8</v>
      </c>
      <c r="F45" s="1" t="s">
        <v>132</v>
      </c>
      <c r="G45" s="1">
        <v>80011</v>
      </c>
      <c r="H45" s="1" t="s">
        <v>337</v>
      </c>
      <c r="I45" s="1" t="s">
        <v>151</v>
      </c>
      <c r="J45" s="60" t="s">
        <v>49</v>
      </c>
      <c r="K45" s="59">
        <v>0</v>
      </c>
      <c r="L45" s="59">
        <v>273700</v>
      </c>
      <c r="M45" s="59">
        <v>-273700</v>
      </c>
      <c r="N45" s="59">
        <v>845900</v>
      </c>
    </row>
    <row r="46" spans="1:14" x14ac:dyDescent="0.25">
      <c r="A46" s="1">
        <v>1101208</v>
      </c>
      <c r="B46" s="1" t="s">
        <v>2</v>
      </c>
      <c r="C46" s="1" t="s">
        <v>7</v>
      </c>
      <c r="D46" s="1" t="s">
        <v>338</v>
      </c>
      <c r="E46" s="1">
        <v>8</v>
      </c>
      <c r="F46" s="1" t="s">
        <v>132</v>
      </c>
      <c r="G46" s="1">
        <v>80012</v>
      </c>
      <c r="H46" s="1" t="s">
        <v>339</v>
      </c>
      <c r="I46" s="1" t="s">
        <v>151</v>
      </c>
      <c r="J46" s="60" t="s">
        <v>49</v>
      </c>
      <c r="K46" s="59">
        <v>0</v>
      </c>
      <c r="L46" s="59">
        <v>120000</v>
      </c>
      <c r="M46" s="59">
        <v>-120000</v>
      </c>
      <c r="N46" s="59">
        <v>725900</v>
      </c>
    </row>
    <row r="47" spans="1:14" x14ac:dyDescent="0.25">
      <c r="A47" s="1">
        <v>1101208</v>
      </c>
      <c r="B47" s="1" t="s">
        <v>2</v>
      </c>
      <c r="C47" s="1" t="s">
        <v>7</v>
      </c>
      <c r="D47" s="1" t="s">
        <v>340</v>
      </c>
      <c r="E47" s="1">
        <v>8</v>
      </c>
      <c r="F47" s="1" t="s">
        <v>132</v>
      </c>
      <c r="G47" s="1">
        <v>80018</v>
      </c>
      <c r="H47" s="1" t="s">
        <v>341</v>
      </c>
      <c r="I47" s="1" t="s">
        <v>151</v>
      </c>
      <c r="J47" s="60" t="s">
        <v>49</v>
      </c>
      <c r="K47" s="59">
        <v>291850</v>
      </c>
      <c r="L47" s="59">
        <v>0</v>
      </c>
      <c r="M47" s="59">
        <v>291850</v>
      </c>
      <c r="N47" s="59">
        <v>1017750</v>
      </c>
    </row>
    <row r="48" spans="1:14" x14ac:dyDescent="0.25">
      <c r="A48" s="1">
        <v>1101208</v>
      </c>
      <c r="B48" s="1" t="s">
        <v>2</v>
      </c>
      <c r="C48" s="1" t="s">
        <v>7</v>
      </c>
      <c r="D48" s="1" t="s">
        <v>342</v>
      </c>
      <c r="E48" s="1">
        <v>8</v>
      </c>
      <c r="F48" s="1" t="s">
        <v>132</v>
      </c>
      <c r="G48" s="1">
        <v>80013</v>
      </c>
      <c r="H48" s="1" t="s">
        <v>314</v>
      </c>
      <c r="I48" s="1" t="s">
        <v>151</v>
      </c>
      <c r="J48" s="60" t="s">
        <v>49</v>
      </c>
      <c r="K48" s="59">
        <v>15000000</v>
      </c>
      <c r="L48" s="59">
        <v>0</v>
      </c>
      <c r="M48" s="59">
        <v>15000000</v>
      </c>
      <c r="N48" s="59">
        <v>16017750</v>
      </c>
    </row>
    <row r="49" spans="1:14" x14ac:dyDescent="0.25">
      <c r="A49" s="1">
        <v>1101208</v>
      </c>
      <c r="B49" s="1" t="s">
        <v>2</v>
      </c>
      <c r="C49" s="1" t="s">
        <v>7</v>
      </c>
      <c r="D49" s="1" t="s">
        <v>342</v>
      </c>
      <c r="E49" s="1">
        <v>8</v>
      </c>
      <c r="F49" s="1" t="s">
        <v>132</v>
      </c>
      <c r="G49" s="1">
        <v>80014</v>
      </c>
      <c r="H49" s="1" t="s">
        <v>343</v>
      </c>
      <c r="I49" s="1" t="s">
        <v>151</v>
      </c>
      <c r="J49" s="60" t="s">
        <v>49</v>
      </c>
      <c r="K49" s="59">
        <v>0</v>
      </c>
      <c r="L49" s="59">
        <v>426577</v>
      </c>
      <c r="M49" s="59">
        <v>-426577</v>
      </c>
      <c r="N49" s="59">
        <v>15591173</v>
      </c>
    </row>
    <row r="50" spans="1:14" x14ac:dyDescent="0.25">
      <c r="A50" s="1">
        <v>1101208</v>
      </c>
      <c r="B50" s="1" t="s">
        <v>2</v>
      </c>
      <c r="C50" s="1" t="s">
        <v>7</v>
      </c>
      <c r="D50" s="1" t="s">
        <v>344</v>
      </c>
      <c r="E50" s="1">
        <v>8</v>
      </c>
      <c r="F50" s="1" t="s">
        <v>132</v>
      </c>
      <c r="G50" s="1">
        <v>80015</v>
      </c>
      <c r="H50" s="1" t="s">
        <v>316</v>
      </c>
      <c r="I50" s="1" t="s">
        <v>151</v>
      </c>
      <c r="J50" s="60" t="s">
        <v>49</v>
      </c>
      <c r="K50" s="59">
        <v>0</v>
      </c>
      <c r="L50" s="59">
        <v>12775340</v>
      </c>
      <c r="M50" s="59">
        <v>-12775340</v>
      </c>
      <c r="N50" s="59">
        <v>2815833</v>
      </c>
    </row>
    <row r="51" spans="1:14" x14ac:dyDescent="0.25">
      <c r="A51" s="1">
        <v>1101208</v>
      </c>
      <c r="B51" s="1" t="s">
        <v>2</v>
      </c>
      <c r="C51" s="1" t="s">
        <v>7</v>
      </c>
      <c r="D51" s="1" t="s">
        <v>344</v>
      </c>
      <c r="E51" s="1">
        <v>8</v>
      </c>
      <c r="F51" s="1" t="s">
        <v>132</v>
      </c>
      <c r="G51" s="1">
        <v>80016</v>
      </c>
      <c r="H51" s="1" t="s">
        <v>345</v>
      </c>
      <c r="I51" s="1" t="s">
        <v>151</v>
      </c>
      <c r="J51" s="60" t="s">
        <v>49</v>
      </c>
      <c r="K51" s="59">
        <v>0</v>
      </c>
      <c r="L51" s="59">
        <v>716560</v>
      </c>
      <c r="M51" s="59">
        <v>-716560</v>
      </c>
      <c r="N51" s="59">
        <v>2099273</v>
      </c>
    </row>
    <row r="52" spans="1:14" x14ac:dyDescent="0.25">
      <c r="A52" s="1">
        <v>1101208</v>
      </c>
      <c r="B52" s="1" t="s">
        <v>2</v>
      </c>
      <c r="C52" s="1" t="s">
        <v>7</v>
      </c>
      <c r="D52" s="1" t="s">
        <v>344</v>
      </c>
      <c r="E52" s="1">
        <v>8</v>
      </c>
      <c r="F52" s="1" t="s">
        <v>132</v>
      </c>
      <c r="G52" s="1">
        <v>80019</v>
      </c>
      <c r="H52" s="1" t="s">
        <v>346</v>
      </c>
      <c r="I52" s="1" t="s">
        <v>151</v>
      </c>
      <c r="J52" s="60" t="s">
        <v>49</v>
      </c>
      <c r="K52" s="59">
        <v>716560</v>
      </c>
      <c r="L52" s="59">
        <v>0</v>
      </c>
      <c r="M52" s="59">
        <v>716560</v>
      </c>
      <c r="N52" s="59">
        <v>2815833</v>
      </c>
    </row>
    <row r="53" spans="1:14" x14ac:dyDescent="0.25">
      <c r="A53" s="1">
        <v>1101208</v>
      </c>
      <c r="B53" s="1" t="s">
        <v>2</v>
      </c>
      <c r="C53" s="1" t="s">
        <v>7</v>
      </c>
      <c r="D53" s="1" t="s">
        <v>347</v>
      </c>
      <c r="E53" s="1">
        <v>8</v>
      </c>
      <c r="F53" s="1" t="s">
        <v>132</v>
      </c>
      <c r="G53" s="1">
        <v>80020</v>
      </c>
      <c r="H53" s="1" t="s">
        <v>345</v>
      </c>
      <c r="I53" s="1" t="s">
        <v>151</v>
      </c>
      <c r="J53" s="60" t="s">
        <v>49</v>
      </c>
      <c r="K53" s="59">
        <v>0</v>
      </c>
      <c r="L53" s="59">
        <v>716560</v>
      </c>
      <c r="M53" s="59">
        <v>-716560</v>
      </c>
      <c r="N53" s="59">
        <v>2099273</v>
      </c>
    </row>
    <row r="54" spans="1:14" x14ac:dyDescent="0.25">
      <c r="A54" s="1">
        <v>1101208</v>
      </c>
      <c r="B54" s="1" t="s">
        <v>2</v>
      </c>
      <c r="C54" s="1" t="s">
        <v>7</v>
      </c>
      <c r="D54" s="1" t="s">
        <v>348</v>
      </c>
      <c r="E54" s="1">
        <v>8</v>
      </c>
      <c r="F54" s="1" t="s">
        <v>132</v>
      </c>
      <c r="G54" s="1">
        <v>80017</v>
      </c>
      <c r="H54" s="1" t="s">
        <v>349</v>
      </c>
      <c r="I54" s="1" t="s">
        <v>151</v>
      </c>
      <c r="J54" s="60" t="s">
        <v>49</v>
      </c>
      <c r="K54" s="59">
        <v>0</v>
      </c>
      <c r="L54" s="59">
        <v>39842</v>
      </c>
      <c r="M54" s="59">
        <v>-39842</v>
      </c>
      <c r="N54" s="59">
        <v>2059431</v>
      </c>
    </row>
    <row r="55" spans="1:14" x14ac:dyDescent="0.25">
      <c r="A55" s="1">
        <v>1101208</v>
      </c>
      <c r="B55" s="1" t="s">
        <v>2</v>
      </c>
      <c r="C55" s="1" t="s">
        <v>7</v>
      </c>
      <c r="D55" s="1" t="s">
        <v>350</v>
      </c>
      <c r="E55" s="1">
        <v>9</v>
      </c>
      <c r="F55" s="1" t="s">
        <v>132</v>
      </c>
      <c r="G55" s="1">
        <v>90004</v>
      </c>
      <c r="H55" s="1" t="s">
        <v>314</v>
      </c>
      <c r="I55" s="1" t="s">
        <v>151</v>
      </c>
      <c r="J55" s="60" t="s">
        <v>49</v>
      </c>
      <c r="K55" s="59">
        <v>10000000</v>
      </c>
      <c r="L55" s="59">
        <v>0</v>
      </c>
      <c r="M55" s="59">
        <v>10000000</v>
      </c>
      <c r="N55" s="59">
        <v>12059431</v>
      </c>
    </row>
    <row r="56" spans="1:14" x14ac:dyDescent="0.25">
      <c r="A56" s="1">
        <v>1101208</v>
      </c>
      <c r="B56" s="1" t="s">
        <v>2</v>
      </c>
      <c r="C56" s="1" t="s">
        <v>7</v>
      </c>
      <c r="D56" s="1" t="s">
        <v>350</v>
      </c>
      <c r="E56" s="1">
        <v>9</v>
      </c>
      <c r="F56" s="1" t="s">
        <v>132</v>
      </c>
      <c r="G56" s="1">
        <v>90006</v>
      </c>
      <c r="H56" s="1" t="s">
        <v>351</v>
      </c>
      <c r="I56" s="1" t="s">
        <v>151</v>
      </c>
      <c r="J56" s="60" t="s">
        <v>49</v>
      </c>
      <c r="K56" s="59">
        <v>0</v>
      </c>
      <c r="L56" s="59">
        <v>444493</v>
      </c>
      <c r="M56" s="59">
        <v>-444493</v>
      </c>
      <c r="N56" s="59">
        <v>11614938</v>
      </c>
    </row>
    <row r="57" spans="1:14" x14ac:dyDescent="0.25">
      <c r="A57" s="1">
        <v>1101208</v>
      </c>
      <c r="B57" s="1" t="s">
        <v>2</v>
      </c>
      <c r="C57" s="1" t="s">
        <v>7</v>
      </c>
      <c r="D57" s="1" t="s">
        <v>350</v>
      </c>
      <c r="E57" s="1">
        <v>9</v>
      </c>
      <c r="F57" s="1" t="s">
        <v>132</v>
      </c>
      <c r="G57" s="1">
        <v>90008</v>
      </c>
      <c r="H57" s="1" t="s">
        <v>352</v>
      </c>
      <c r="I57" s="1" t="s">
        <v>151</v>
      </c>
      <c r="J57" s="60" t="s">
        <v>49</v>
      </c>
      <c r="K57" s="59">
        <v>444493</v>
      </c>
      <c r="L57" s="59">
        <v>0</v>
      </c>
      <c r="M57" s="59">
        <v>444493</v>
      </c>
      <c r="N57" s="59">
        <v>12059431</v>
      </c>
    </row>
    <row r="58" spans="1:14" x14ac:dyDescent="0.25">
      <c r="A58" s="1">
        <v>1101208</v>
      </c>
      <c r="B58" s="1" t="s">
        <v>2</v>
      </c>
      <c r="C58" s="1" t="s">
        <v>7</v>
      </c>
      <c r="D58" s="1" t="s">
        <v>350</v>
      </c>
      <c r="E58" s="1">
        <v>9</v>
      </c>
      <c r="F58" s="1" t="s">
        <v>132</v>
      </c>
      <c r="G58" s="1">
        <v>90011</v>
      </c>
      <c r="H58" s="1" t="s">
        <v>351</v>
      </c>
      <c r="I58" s="1" t="s">
        <v>151</v>
      </c>
      <c r="J58" s="60" t="s">
        <v>49</v>
      </c>
      <c r="K58" s="59">
        <v>0</v>
      </c>
      <c r="L58" s="59">
        <v>444493</v>
      </c>
      <c r="M58" s="59">
        <v>-444493</v>
      </c>
      <c r="N58" s="59">
        <v>11614938</v>
      </c>
    </row>
    <row r="59" spans="1:14" x14ac:dyDescent="0.25">
      <c r="A59" s="1">
        <v>1101208</v>
      </c>
      <c r="B59" s="1" t="s">
        <v>2</v>
      </c>
      <c r="C59" s="1" t="s">
        <v>7</v>
      </c>
      <c r="D59" s="1" t="s">
        <v>353</v>
      </c>
      <c r="E59" s="1">
        <v>9</v>
      </c>
      <c r="F59" s="1" t="s">
        <v>132</v>
      </c>
      <c r="G59" s="1">
        <v>90005</v>
      </c>
      <c r="H59" s="1" t="s">
        <v>314</v>
      </c>
      <c r="I59" s="1" t="s">
        <v>151</v>
      </c>
      <c r="J59" s="60" t="s">
        <v>49</v>
      </c>
      <c r="K59" s="59">
        <v>5000000</v>
      </c>
      <c r="L59" s="59">
        <v>0</v>
      </c>
      <c r="M59" s="59">
        <v>5000000</v>
      </c>
      <c r="N59" s="59">
        <v>16614938</v>
      </c>
    </row>
    <row r="60" spans="1:14" x14ac:dyDescent="0.25">
      <c r="A60" s="1">
        <v>1101208</v>
      </c>
      <c r="B60" s="1" t="s">
        <v>2</v>
      </c>
      <c r="C60" s="1" t="s">
        <v>7</v>
      </c>
      <c r="D60" s="1" t="s">
        <v>353</v>
      </c>
      <c r="E60" s="1">
        <v>9</v>
      </c>
      <c r="F60" s="1" t="s">
        <v>132</v>
      </c>
      <c r="G60" s="1">
        <v>90007</v>
      </c>
      <c r="H60" s="1" t="s">
        <v>316</v>
      </c>
      <c r="I60" s="1" t="s">
        <v>151</v>
      </c>
      <c r="J60" s="60" t="s">
        <v>49</v>
      </c>
      <c r="K60" s="59">
        <v>0</v>
      </c>
      <c r="L60" s="59">
        <v>12776879</v>
      </c>
      <c r="M60" s="59">
        <v>-12776879</v>
      </c>
      <c r="N60" s="59">
        <v>3838059</v>
      </c>
    </row>
    <row r="61" spans="1:14" x14ac:dyDescent="0.25">
      <c r="A61" s="1">
        <v>1101208</v>
      </c>
      <c r="B61" s="1" t="s">
        <v>2</v>
      </c>
      <c r="C61" s="1" t="s">
        <v>7</v>
      </c>
      <c r="D61" s="1" t="s">
        <v>354</v>
      </c>
      <c r="E61" s="1">
        <v>10</v>
      </c>
      <c r="F61" s="1" t="s">
        <v>132</v>
      </c>
      <c r="G61" s="1">
        <v>100006</v>
      </c>
      <c r="H61" s="1" t="s">
        <v>314</v>
      </c>
      <c r="I61" s="1" t="s">
        <v>151</v>
      </c>
      <c r="J61" s="60" t="s">
        <v>49</v>
      </c>
      <c r="K61" s="59">
        <v>15000000</v>
      </c>
      <c r="L61" s="59">
        <v>0</v>
      </c>
      <c r="M61" s="59">
        <v>15000000</v>
      </c>
      <c r="N61" s="59">
        <v>18838059</v>
      </c>
    </row>
    <row r="62" spans="1:14" x14ac:dyDescent="0.25">
      <c r="A62" s="1">
        <v>1101208</v>
      </c>
      <c r="B62" s="1" t="s">
        <v>2</v>
      </c>
      <c r="C62" s="1" t="s">
        <v>7</v>
      </c>
      <c r="D62" s="1" t="s">
        <v>355</v>
      </c>
      <c r="E62" s="1">
        <v>10</v>
      </c>
      <c r="F62" s="1" t="s">
        <v>132</v>
      </c>
      <c r="G62" s="1">
        <v>100007</v>
      </c>
      <c r="H62" s="1" t="s">
        <v>356</v>
      </c>
      <c r="I62" s="1" t="s">
        <v>151</v>
      </c>
      <c r="J62" s="60" t="s">
        <v>49</v>
      </c>
      <c r="K62" s="59">
        <v>0</v>
      </c>
      <c r="L62" s="59">
        <v>427166</v>
      </c>
      <c r="M62" s="59">
        <v>-427166</v>
      </c>
      <c r="N62" s="59">
        <v>18410893</v>
      </c>
    </row>
    <row r="63" spans="1:14" x14ac:dyDescent="0.25">
      <c r="A63" s="1">
        <v>1101208</v>
      </c>
      <c r="B63" s="1" t="s">
        <v>2</v>
      </c>
      <c r="C63" s="1" t="s">
        <v>7</v>
      </c>
      <c r="D63" s="1" t="s">
        <v>357</v>
      </c>
      <c r="E63" s="1">
        <v>10</v>
      </c>
      <c r="F63" s="1" t="s">
        <v>132</v>
      </c>
      <c r="G63" s="1">
        <v>100008</v>
      </c>
      <c r="H63" s="1" t="s">
        <v>358</v>
      </c>
      <c r="I63" s="1" t="s">
        <v>151</v>
      </c>
      <c r="J63" s="60" t="s">
        <v>49</v>
      </c>
      <c r="K63" s="59">
        <v>0</v>
      </c>
      <c r="L63" s="59">
        <v>180000</v>
      </c>
      <c r="M63" s="59">
        <v>-180000</v>
      </c>
      <c r="N63" s="59">
        <v>18230893</v>
      </c>
    </row>
    <row r="64" spans="1:14" x14ac:dyDescent="0.25">
      <c r="A64" s="1">
        <v>1101208</v>
      </c>
      <c r="B64" s="1" t="s">
        <v>2</v>
      </c>
      <c r="C64" s="1" t="s">
        <v>7</v>
      </c>
      <c r="D64" s="1" t="s">
        <v>359</v>
      </c>
      <c r="E64" s="1">
        <v>10</v>
      </c>
      <c r="F64" s="1" t="s">
        <v>132</v>
      </c>
      <c r="G64" s="1">
        <v>100009</v>
      </c>
      <c r="H64" s="1" t="s">
        <v>316</v>
      </c>
      <c r="I64" s="1" t="s">
        <v>151</v>
      </c>
      <c r="J64" s="60" t="s">
        <v>49</v>
      </c>
      <c r="K64" s="59">
        <v>0</v>
      </c>
      <c r="L64" s="59">
        <v>12777436</v>
      </c>
      <c r="M64" s="59">
        <v>-12777436</v>
      </c>
      <c r="N64" s="59">
        <v>5453457</v>
      </c>
    </row>
    <row r="65" spans="1:14" x14ac:dyDescent="0.25">
      <c r="A65" s="1">
        <v>1101208</v>
      </c>
      <c r="B65" s="1" t="s">
        <v>2</v>
      </c>
      <c r="C65" s="1" t="s">
        <v>7</v>
      </c>
      <c r="D65" s="1" t="s">
        <v>359</v>
      </c>
      <c r="E65" s="1">
        <v>10</v>
      </c>
      <c r="F65" s="1" t="s">
        <v>132</v>
      </c>
      <c r="G65" s="1">
        <v>100010</v>
      </c>
      <c r="H65" s="1" t="s">
        <v>360</v>
      </c>
      <c r="I65" s="1" t="s">
        <v>151</v>
      </c>
      <c r="J65" s="60" t="s">
        <v>49</v>
      </c>
      <c r="K65" s="59">
        <v>0</v>
      </c>
      <c r="L65" s="59">
        <v>499842</v>
      </c>
      <c r="M65" s="59">
        <v>-499842</v>
      </c>
      <c r="N65" s="59">
        <v>4953615</v>
      </c>
    </row>
    <row r="66" spans="1:14" x14ac:dyDescent="0.25">
      <c r="A66" s="1">
        <v>1101208</v>
      </c>
      <c r="B66" s="1" t="s">
        <v>2</v>
      </c>
      <c r="C66" s="1" t="s">
        <v>7</v>
      </c>
      <c r="D66" s="1" t="s">
        <v>361</v>
      </c>
      <c r="E66" s="1">
        <v>10</v>
      </c>
      <c r="F66" s="1" t="s">
        <v>132</v>
      </c>
      <c r="G66" s="1">
        <v>100011</v>
      </c>
      <c r="H66" s="1" t="s">
        <v>362</v>
      </c>
      <c r="I66" s="1" t="s">
        <v>151</v>
      </c>
      <c r="J66" s="60" t="s">
        <v>49</v>
      </c>
      <c r="K66" s="59">
        <v>0</v>
      </c>
      <c r="L66" s="59">
        <v>175000</v>
      </c>
      <c r="M66" s="59">
        <v>-175000</v>
      </c>
      <c r="N66" s="59">
        <v>4778615</v>
      </c>
    </row>
    <row r="67" spans="1:14" x14ac:dyDescent="0.25">
      <c r="A67" s="1">
        <v>1101208</v>
      </c>
      <c r="B67" s="1" t="s">
        <v>2</v>
      </c>
      <c r="C67" s="1" t="s">
        <v>7</v>
      </c>
      <c r="D67" s="1" t="s">
        <v>363</v>
      </c>
      <c r="E67" s="1">
        <v>11</v>
      </c>
      <c r="F67" s="1" t="s">
        <v>132</v>
      </c>
      <c r="G67" s="1">
        <v>110007</v>
      </c>
      <c r="H67" s="1" t="s">
        <v>336</v>
      </c>
      <c r="I67" s="1" t="s">
        <v>151</v>
      </c>
      <c r="J67" s="60" t="s">
        <v>49</v>
      </c>
      <c r="K67" s="59">
        <v>1000000</v>
      </c>
      <c r="L67" s="59">
        <v>0</v>
      </c>
      <c r="M67" s="59">
        <v>1000000</v>
      </c>
      <c r="N67" s="59">
        <v>5778615</v>
      </c>
    </row>
    <row r="68" spans="1:14" x14ac:dyDescent="0.25">
      <c r="A68" s="1">
        <v>1101208</v>
      </c>
      <c r="B68" s="1" t="s">
        <v>2</v>
      </c>
      <c r="C68" s="1" t="s">
        <v>7</v>
      </c>
      <c r="D68" s="1" t="s">
        <v>363</v>
      </c>
      <c r="E68" s="1">
        <v>11</v>
      </c>
      <c r="F68" s="1" t="s">
        <v>132</v>
      </c>
      <c r="G68" s="1">
        <v>110008</v>
      </c>
      <c r="H68" s="1" t="s">
        <v>364</v>
      </c>
      <c r="I68" s="1" t="s">
        <v>151</v>
      </c>
      <c r="J68" s="60" t="s">
        <v>49</v>
      </c>
      <c r="K68" s="59">
        <v>0</v>
      </c>
      <c r="L68" s="59">
        <v>465859</v>
      </c>
      <c r="M68" s="59">
        <v>-465859</v>
      </c>
      <c r="N68" s="59">
        <v>5312756</v>
      </c>
    </row>
    <row r="69" spans="1:14" x14ac:dyDescent="0.25">
      <c r="A69" s="1">
        <v>1101208</v>
      </c>
      <c r="B69" s="1" t="s">
        <v>2</v>
      </c>
      <c r="C69" s="1" t="s">
        <v>7</v>
      </c>
      <c r="D69" s="1" t="s">
        <v>365</v>
      </c>
      <c r="E69" s="1">
        <v>11</v>
      </c>
      <c r="F69" s="1" t="s">
        <v>132</v>
      </c>
      <c r="G69" s="1">
        <v>110006</v>
      </c>
      <c r="H69" s="1" t="s">
        <v>314</v>
      </c>
      <c r="I69" s="1" t="s">
        <v>151</v>
      </c>
      <c r="J69" s="60" t="s">
        <v>49</v>
      </c>
      <c r="K69" s="59">
        <v>15000000</v>
      </c>
      <c r="L69" s="59">
        <v>0</v>
      </c>
      <c r="M69" s="59">
        <v>15000000</v>
      </c>
      <c r="N69" s="59">
        <v>20312756</v>
      </c>
    </row>
    <row r="70" spans="1:14" x14ac:dyDescent="0.25">
      <c r="A70" s="1">
        <v>1101208</v>
      </c>
      <c r="B70" s="1" t="s">
        <v>2</v>
      </c>
      <c r="C70" s="1" t="s">
        <v>7</v>
      </c>
      <c r="D70" s="1" t="s">
        <v>365</v>
      </c>
      <c r="E70" s="1">
        <v>11</v>
      </c>
      <c r="F70" s="1" t="s">
        <v>132</v>
      </c>
      <c r="G70" s="1">
        <v>110010</v>
      </c>
      <c r="H70" s="1" t="s">
        <v>367</v>
      </c>
      <c r="I70" s="1" t="s">
        <v>151</v>
      </c>
      <c r="J70" s="60" t="s">
        <v>49</v>
      </c>
      <c r="K70" s="59">
        <v>5344215</v>
      </c>
      <c r="L70" s="59">
        <v>0</v>
      </c>
      <c r="M70" s="59">
        <v>5344215</v>
      </c>
      <c r="N70" s="59">
        <v>25656971</v>
      </c>
    </row>
    <row r="71" spans="1:14" x14ac:dyDescent="0.25">
      <c r="A71" s="1">
        <v>1101208</v>
      </c>
      <c r="B71" s="1" t="s">
        <v>2</v>
      </c>
      <c r="C71" s="1" t="s">
        <v>7</v>
      </c>
      <c r="D71" s="1" t="s">
        <v>365</v>
      </c>
      <c r="E71" s="1">
        <v>11</v>
      </c>
      <c r="F71" s="1" t="s">
        <v>132</v>
      </c>
      <c r="G71" s="1">
        <v>110011</v>
      </c>
      <c r="H71" s="1" t="s">
        <v>366</v>
      </c>
      <c r="I71" s="1" t="s">
        <v>151</v>
      </c>
      <c r="J71" s="60" t="s">
        <v>49</v>
      </c>
      <c r="K71" s="59">
        <v>0</v>
      </c>
      <c r="L71" s="59">
        <v>5344215</v>
      </c>
      <c r="M71" s="59">
        <v>-5344215</v>
      </c>
      <c r="N71" s="59">
        <v>20312756</v>
      </c>
    </row>
    <row r="72" spans="1:14" x14ac:dyDescent="0.25">
      <c r="A72" s="1">
        <v>1101208</v>
      </c>
      <c r="B72" s="1" t="s">
        <v>2</v>
      </c>
      <c r="C72" s="1" t="s">
        <v>7</v>
      </c>
      <c r="D72" s="1" t="s">
        <v>365</v>
      </c>
      <c r="E72" s="1">
        <v>11</v>
      </c>
      <c r="F72" s="1" t="s">
        <v>132</v>
      </c>
      <c r="G72" s="1">
        <v>110012</v>
      </c>
      <c r="H72" s="1" t="s">
        <v>368</v>
      </c>
      <c r="I72" s="1" t="s">
        <v>151</v>
      </c>
      <c r="J72" s="60" t="s">
        <v>49</v>
      </c>
      <c r="K72" s="59">
        <v>0</v>
      </c>
      <c r="L72" s="59">
        <v>180000</v>
      </c>
      <c r="M72" s="59">
        <v>-180000</v>
      </c>
      <c r="N72" s="59">
        <v>20132756</v>
      </c>
    </row>
    <row r="73" spans="1:14" x14ac:dyDescent="0.25">
      <c r="A73" s="1">
        <v>1101208</v>
      </c>
      <c r="B73" s="1" t="s">
        <v>2</v>
      </c>
      <c r="C73" s="1" t="s">
        <v>7</v>
      </c>
      <c r="D73" s="1" t="s">
        <v>365</v>
      </c>
      <c r="E73" s="1">
        <v>11</v>
      </c>
      <c r="F73" s="1" t="s">
        <v>132</v>
      </c>
      <c r="G73" s="1">
        <v>110013</v>
      </c>
      <c r="H73" s="1" t="s">
        <v>316</v>
      </c>
      <c r="I73" s="1" t="s">
        <v>151</v>
      </c>
      <c r="J73" s="60" t="s">
        <v>49</v>
      </c>
      <c r="K73" s="59">
        <v>0</v>
      </c>
      <c r="L73" s="59">
        <v>12777828</v>
      </c>
      <c r="M73" s="59">
        <v>-12777828</v>
      </c>
      <c r="N73" s="59">
        <v>7354928</v>
      </c>
    </row>
    <row r="74" spans="1:14" x14ac:dyDescent="0.25">
      <c r="A74" s="1">
        <v>1101208</v>
      </c>
      <c r="B74" s="1" t="s">
        <v>2</v>
      </c>
      <c r="C74" s="1" t="s">
        <v>7</v>
      </c>
      <c r="D74" s="1" t="s">
        <v>365</v>
      </c>
      <c r="E74" s="1">
        <v>11</v>
      </c>
      <c r="F74" s="1" t="s">
        <v>132</v>
      </c>
      <c r="G74" s="1">
        <v>110009</v>
      </c>
      <c r="H74" s="1" t="s">
        <v>366</v>
      </c>
      <c r="I74" s="1" t="s">
        <v>151</v>
      </c>
      <c r="J74" s="60" t="s">
        <v>49</v>
      </c>
      <c r="K74" s="59">
        <v>0</v>
      </c>
      <c r="L74" s="59">
        <v>5344215</v>
      </c>
      <c r="M74" s="59">
        <v>-5344215</v>
      </c>
      <c r="N74" s="59">
        <v>2010713</v>
      </c>
    </row>
    <row r="75" spans="1:14" x14ac:dyDescent="0.25">
      <c r="A75" s="1">
        <v>1101208</v>
      </c>
      <c r="B75" s="1" t="s">
        <v>2</v>
      </c>
      <c r="C75" s="1" t="s">
        <v>7</v>
      </c>
      <c r="D75" s="1" t="s">
        <v>454</v>
      </c>
      <c r="E75" s="1">
        <v>12</v>
      </c>
      <c r="F75" s="1" t="s">
        <v>132</v>
      </c>
      <c r="G75" s="1">
        <v>120008</v>
      </c>
      <c r="H75" s="1" t="s">
        <v>455</v>
      </c>
      <c r="I75" s="1" t="s">
        <v>151</v>
      </c>
      <c r="J75" s="60" t="s">
        <v>49</v>
      </c>
      <c r="K75" s="59">
        <v>0</v>
      </c>
      <c r="L75" s="59">
        <v>500000</v>
      </c>
      <c r="M75" s="59">
        <v>-500000</v>
      </c>
      <c r="N75" s="59">
        <v>1510713</v>
      </c>
    </row>
    <row r="76" spans="1:14" x14ac:dyDescent="0.25">
      <c r="A76" s="1">
        <v>1101208</v>
      </c>
      <c r="B76" s="1" t="s">
        <v>2</v>
      </c>
      <c r="C76" s="1" t="s">
        <v>7</v>
      </c>
      <c r="D76" s="1" t="s">
        <v>456</v>
      </c>
      <c r="E76" s="1">
        <v>12</v>
      </c>
      <c r="F76" s="1" t="s">
        <v>132</v>
      </c>
      <c r="G76" s="1">
        <v>120009</v>
      </c>
      <c r="H76" s="1" t="s">
        <v>457</v>
      </c>
      <c r="I76" s="1" t="s">
        <v>151</v>
      </c>
      <c r="J76" s="60" t="s">
        <v>49</v>
      </c>
      <c r="K76" s="59">
        <v>0</v>
      </c>
      <c r="L76" s="59">
        <v>720000</v>
      </c>
      <c r="M76" s="59">
        <v>-720000</v>
      </c>
      <c r="N76" s="59">
        <v>790713</v>
      </c>
    </row>
    <row r="77" spans="1:14" x14ac:dyDescent="0.25">
      <c r="A77" s="1">
        <v>1101208</v>
      </c>
      <c r="B77" s="1" t="s">
        <v>2</v>
      </c>
      <c r="C77" s="1" t="s">
        <v>7</v>
      </c>
      <c r="D77" s="1" t="s">
        <v>458</v>
      </c>
      <c r="E77" s="1">
        <v>12</v>
      </c>
      <c r="F77" s="1" t="s">
        <v>132</v>
      </c>
      <c r="G77" s="1">
        <v>120010</v>
      </c>
      <c r="H77" s="1" t="s">
        <v>336</v>
      </c>
      <c r="I77" s="1" t="s">
        <v>151</v>
      </c>
      <c r="J77" s="60" t="s">
        <v>49</v>
      </c>
      <c r="K77" s="59">
        <v>1000000</v>
      </c>
      <c r="L77" s="59">
        <v>0</v>
      </c>
      <c r="M77" s="59">
        <v>1000000</v>
      </c>
      <c r="N77" s="59">
        <v>1790713</v>
      </c>
    </row>
    <row r="78" spans="1:14" x14ac:dyDescent="0.25">
      <c r="A78" s="1">
        <v>1101208</v>
      </c>
      <c r="B78" s="1" t="s">
        <v>2</v>
      </c>
      <c r="C78" s="1" t="s">
        <v>7</v>
      </c>
      <c r="D78" s="1" t="s">
        <v>458</v>
      </c>
      <c r="E78" s="1">
        <v>12</v>
      </c>
      <c r="F78" s="1" t="s">
        <v>132</v>
      </c>
      <c r="G78" s="1">
        <v>120013</v>
      </c>
      <c r="H78" s="1" t="s">
        <v>461</v>
      </c>
      <c r="I78" s="1" t="s">
        <v>151</v>
      </c>
      <c r="J78" s="60" t="s">
        <v>49</v>
      </c>
      <c r="K78" s="59">
        <v>0</v>
      </c>
      <c r="L78" s="59">
        <v>648000</v>
      </c>
      <c r="M78" s="59">
        <v>-648000</v>
      </c>
      <c r="N78" s="59">
        <v>1142713</v>
      </c>
    </row>
    <row r="79" spans="1:14" x14ac:dyDescent="0.25">
      <c r="A79" s="1">
        <v>1101208</v>
      </c>
      <c r="B79" s="1" t="s">
        <v>2</v>
      </c>
      <c r="C79" s="1" t="s">
        <v>7</v>
      </c>
      <c r="D79" s="1" t="s">
        <v>458</v>
      </c>
      <c r="E79" s="1">
        <v>12</v>
      </c>
      <c r="F79" s="1" t="s">
        <v>132</v>
      </c>
      <c r="G79" s="1">
        <v>120011</v>
      </c>
      <c r="H79" s="1" t="s">
        <v>459</v>
      </c>
      <c r="I79" s="1" t="s">
        <v>151</v>
      </c>
      <c r="J79" s="60" t="s">
        <v>49</v>
      </c>
      <c r="K79" s="59">
        <v>0</v>
      </c>
      <c r="L79" s="59">
        <v>502425</v>
      </c>
      <c r="M79" s="59">
        <v>-502425</v>
      </c>
      <c r="N79" s="59">
        <v>640288</v>
      </c>
    </row>
    <row r="80" spans="1:14" x14ac:dyDescent="0.25">
      <c r="A80" s="1">
        <v>1101208</v>
      </c>
      <c r="B80" s="1" t="s">
        <v>2</v>
      </c>
      <c r="C80" s="1" t="s">
        <v>7</v>
      </c>
      <c r="D80" s="1" t="s">
        <v>458</v>
      </c>
      <c r="E80" s="1">
        <v>12</v>
      </c>
      <c r="F80" s="1" t="s">
        <v>132</v>
      </c>
      <c r="G80" s="1">
        <v>120012</v>
      </c>
      <c r="H80" s="1" t="s">
        <v>460</v>
      </c>
      <c r="I80" s="1" t="s">
        <v>151</v>
      </c>
      <c r="J80" s="60" t="s">
        <v>49</v>
      </c>
      <c r="K80" s="59">
        <v>0</v>
      </c>
      <c r="L80" s="59">
        <v>180000</v>
      </c>
      <c r="M80" s="59">
        <v>-180000</v>
      </c>
      <c r="N80" s="59">
        <v>460288</v>
      </c>
    </row>
    <row r="81" spans="1:14" x14ac:dyDescent="0.25">
      <c r="A81" s="1">
        <v>1101208</v>
      </c>
      <c r="B81" s="1" t="s">
        <v>2</v>
      </c>
      <c r="C81" s="1" t="s">
        <v>7</v>
      </c>
      <c r="D81" s="1" t="s">
        <v>462</v>
      </c>
      <c r="E81" s="1">
        <v>12</v>
      </c>
      <c r="F81" s="1" t="s">
        <v>132</v>
      </c>
      <c r="G81" s="1">
        <v>120017</v>
      </c>
      <c r="H81" s="1" t="s">
        <v>463</v>
      </c>
      <c r="I81" s="1" t="s">
        <v>151</v>
      </c>
      <c r="J81" s="60" t="s">
        <v>49</v>
      </c>
      <c r="K81" s="59">
        <v>4400000</v>
      </c>
      <c r="L81" s="59">
        <v>0</v>
      </c>
      <c r="M81" s="59">
        <v>4400000</v>
      </c>
      <c r="N81" s="59">
        <v>4860288</v>
      </c>
    </row>
    <row r="82" spans="1:14" x14ac:dyDescent="0.25">
      <c r="A82" s="1">
        <v>1101208</v>
      </c>
      <c r="B82" s="1" t="s">
        <v>2</v>
      </c>
      <c r="C82" s="1" t="s">
        <v>7</v>
      </c>
      <c r="D82" s="1" t="s">
        <v>462</v>
      </c>
      <c r="E82" s="1">
        <v>12</v>
      </c>
      <c r="F82" s="1" t="s">
        <v>132</v>
      </c>
      <c r="G82" s="1">
        <v>120014</v>
      </c>
      <c r="H82" s="1" t="s">
        <v>314</v>
      </c>
      <c r="I82" s="1" t="s">
        <v>151</v>
      </c>
      <c r="J82" s="60" t="s">
        <v>49</v>
      </c>
      <c r="K82" s="59">
        <v>12800000</v>
      </c>
      <c r="L82" s="59">
        <v>0</v>
      </c>
      <c r="M82" s="59">
        <v>12800000</v>
      </c>
      <c r="N82" s="59">
        <v>17660288</v>
      </c>
    </row>
    <row r="83" spans="1:14" x14ac:dyDescent="0.25">
      <c r="A83" s="1">
        <v>1101208</v>
      </c>
      <c r="B83" s="1" t="s">
        <v>2</v>
      </c>
      <c r="C83" s="1" t="s">
        <v>7</v>
      </c>
      <c r="D83" s="1" t="s">
        <v>464</v>
      </c>
      <c r="E83" s="1">
        <v>12</v>
      </c>
      <c r="F83" s="1" t="s">
        <v>132</v>
      </c>
      <c r="G83" s="1">
        <v>120015</v>
      </c>
      <c r="H83" s="1" t="s">
        <v>465</v>
      </c>
      <c r="I83" s="1" t="s">
        <v>151</v>
      </c>
      <c r="J83" s="60" t="s">
        <v>49</v>
      </c>
      <c r="K83" s="59">
        <v>0</v>
      </c>
      <c r="L83" s="59">
        <v>1310862</v>
      </c>
      <c r="M83" s="59">
        <v>-1310862</v>
      </c>
      <c r="N83" s="59">
        <v>16349426</v>
      </c>
    </row>
    <row r="84" spans="1:14" x14ac:dyDescent="0.25">
      <c r="A84" s="1">
        <v>1101208</v>
      </c>
      <c r="B84" s="1" t="s">
        <v>2</v>
      </c>
      <c r="C84" s="1" t="s">
        <v>7</v>
      </c>
      <c r="D84" s="1" t="s">
        <v>466</v>
      </c>
      <c r="E84" s="1">
        <v>12</v>
      </c>
      <c r="F84" s="1" t="s">
        <v>132</v>
      </c>
      <c r="G84" s="1">
        <v>120016</v>
      </c>
      <c r="H84" s="1" t="s">
        <v>316</v>
      </c>
      <c r="I84" s="1" t="s">
        <v>151</v>
      </c>
      <c r="J84" s="60" t="s">
        <v>49</v>
      </c>
      <c r="K84" s="59">
        <v>0</v>
      </c>
      <c r="L84" s="59">
        <v>12781225</v>
      </c>
      <c r="M84" s="59">
        <v>-12781225</v>
      </c>
      <c r="N84" s="59">
        <v>3568201</v>
      </c>
    </row>
    <row r="85" spans="1:14" x14ac:dyDescent="0.25">
      <c r="A85" s="1">
        <v>1104101</v>
      </c>
      <c r="B85" s="1" t="s">
        <v>369</v>
      </c>
      <c r="C85" s="1" t="s">
        <v>370</v>
      </c>
      <c r="D85" s="1" t="s">
        <v>340</v>
      </c>
      <c r="E85" s="1">
        <v>8</v>
      </c>
      <c r="F85" s="1" t="s">
        <v>132</v>
      </c>
      <c r="G85" s="1">
        <v>80018</v>
      </c>
      <c r="H85" s="1" t="s">
        <v>341</v>
      </c>
      <c r="I85" s="1" t="s">
        <v>151</v>
      </c>
      <c r="J85" s="60" t="s">
        <v>49</v>
      </c>
      <c r="K85" s="59">
        <v>0</v>
      </c>
      <c r="L85" s="59">
        <v>291850</v>
      </c>
      <c r="M85" s="59">
        <v>-291850</v>
      </c>
      <c r="N85" s="59">
        <v>-291850</v>
      </c>
    </row>
    <row r="86" spans="1:14" x14ac:dyDescent="0.25">
      <c r="A86" s="1">
        <v>1104101</v>
      </c>
      <c r="B86" s="1" t="s">
        <v>369</v>
      </c>
      <c r="C86" s="1" t="s">
        <v>370</v>
      </c>
      <c r="D86" s="1" t="s">
        <v>342</v>
      </c>
      <c r="E86" s="1">
        <v>8</v>
      </c>
      <c r="F86" s="1" t="s">
        <v>132</v>
      </c>
      <c r="G86" s="1">
        <v>80004</v>
      </c>
      <c r="H86" s="1" t="s">
        <v>371</v>
      </c>
      <c r="I86" s="1" t="s">
        <v>151</v>
      </c>
      <c r="J86" s="60" t="s">
        <v>49</v>
      </c>
      <c r="K86" s="59">
        <v>291850</v>
      </c>
      <c r="L86" s="59">
        <v>0</v>
      </c>
      <c r="M86" s="59">
        <v>291850</v>
      </c>
      <c r="N86" s="59">
        <v>0</v>
      </c>
    </row>
    <row r="87" spans="1:14" x14ac:dyDescent="0.25">
      <c r="A87" s="1">
        <v>1104401</v>
      </c>
      <c r="B87" s="1" t="s">
        <v>164</v>
      </c>
      <c r="C87" s="1" t="s">
        <v>8</v>
      </c>
      <c r="D87" s="1" t="s">
        <v>153</v>
      </c>
      <c r="E87" s="1">
        <v>0</v>
      </c>
      <c r="F87" s="1" t="s">
        <v>132</v>
      </c>
      <c r="G87" s="1">
        <v>0</v>
      </c>
      <c r="H87" s="1" t="s">
        <v>152</v>
      </c>
      <c r="I87" s="1" t="s">
        <v>151</v>
      </c>
      <c r="J87" s="61"/>
      <c r="K87" s="59">
        <v>4109506</v>
      </c>
      <c r="L87" s="59">
        <v>0</v>
      </c>
      <c r="M87" s="59">
        <v>4109506</v>
      </c>
      <c r="N87" s="59">
        <v>4109506</v>
      </c>
    </row>
    <row r="88" spans="1:14" x14ac:dyDescent="0.25">
      <c r="A88" s="1">
        <v>1104403</v>
      </c>
      <c r="B88" s="1" t="s">
        <v>129</v>
      </c>
      <c r="C88" s="1" t="s">
        <v>215</v>
      </c>
      <c r="D88" s="1" t="s">
        <v>275</v>
      </c>
      <c r="E88" s="1">
        <v>1</v>
      </c>
      <c r="F88" s="1" t="s">
        <v>132</v>
      </c>
      <c r="G88" s="1">
        <v>10010</v>
      </c>
      <c r="H88" s="1" t="s">
        <v>276</v>
      </c>
      <c r="I88" s="1" t="s">
        <v>151</v>
      </c>
      <c r="J88" s="60" t="s">
        <v>49</v>
      </c>
      <c r="K88" s="59">
        <v>20230</v>
      </c>
      <c r="L88" s="59">
        <v>0</v>
      </c>
      <c r="M88" s="59">
        <v>20230</v>
      </c>
      <c r="N88" s="59">
        <v>20230</v>
      </c>
    </row>
    <row r="89" spans="1:14" x14ac:dyDescent="0.25">
      <c r="A89" s="1">
        <v>1104403</v>
      </c>
      <c r="B89" s="1" t="s">
        <v>129</v>
      </c>
      <c r="C89" s="1" t="s">
        <v>215</v>
      </c>
      <c r="D89" s="1" t="s">
        <v>372</v>
      </c>
      <c r="E89" s="1">
        <v>1</v>
      </c>
      <c r="F89" s="1" t="s">
        <v>132</v>
      </c>
      <c r="G89" s="1">
        <v>10016</v>
      </c>
      <c r="H89" s="1" t="s">
        <v>373</v>
      </c>
      <c r="I89" s="1" t="s">
        <v>151</v>
      </c>
      <c r="J89" s="60" t="s">
        <v>49</v>
      </c>
      <c r="K89" s="59">
        <v>0</v>
      </c>
      <c r="L89" s="59">
        <v>20230</v>
      </c>
      <c r="M89" s="59">
        <v>-20230</v>
      </c>
      <c r="N89" s="59">
        <v>0</v>
      </c>
    </row>
    <row r="90" spans="1:14" x14ac:dyDescent="0.25">
      <c r="A90" s="1">
        <v>1107103</v>
      </c>
      <c r="B90" s="1" t="s">
        <v>374</v>
      </c>
      <c r="C90" s="1" t="s">
        <v>375</v>
      </c>
      <c r="D90" s="1" t="s">
        <v>376</v>
      </c>
      <c r="E90" s="1">
        <v>8</v>
      </c>
      <c r="F90" s="1" t="s">
        <v>132</v>
      </c>
      <c r="G90" s="1">
        <v>80007</v>
      </c>
      <c r="H90" s="1" t="s">
        <v>377</v>
      </c>
      <c r="I90" s="1" t="s">
        <v>151</v>
      </c>
      <c r="J90" s="60" t="s">
        <v>49</v>
      </c>
      <c r="K90" s="59">
        <v>2919</v>
      </c>
      <c r="L90" s="59">
        <v>0</v>
      </c>
      <c r="M90" s="59">
        <v>2919</v>
      </c>
      <c r="N90" s="59">
        <v>2919</v>
      </c>
    </row>
    <row r="91" spans="1:14" x14ac:dyDescent="0.25">
      <c r="A91" s="1">
        <v>1107103</v>
      </c>
      <c r="B91" s="1" t="s">
        <v>374</v>
      </c>
      <c r="C91" s="1" t="s">
        <v>375</v>
      </c>
      <c r="D91" s="1" t="s">
        <v>350</v>
      </c>
      <c r="E91" s="1">
        <v>9</v>
      </c>
      <c r="F91" s="1" t="s">
        <v>132</v>
      </c>
      <c r="G91" s="1">
        <v>90006</v>
      </c>
      <c r="H91" s="1" t="s">
        <v>351</v>
      </c>
      <c r="I91" s="1" t="s">
        <v>151</v>
      </c>
      <c r="J91" s="60" t="s">
        <v>49</v>
      </c>
      <c r="K91" s="59">
        <v>2919</v>
      </c>
      <c r="L91" s="59">
        <v>0</v>
      </c>
      <c r="M91" s="59">
        <v>2919</v>
      </c>
      <c r="N91" s="59">
        <v>5838</v>
      </c>
    </row>
    <row r="92" spans="1:14" x14ac:dyDescent="0.25">
      <c r="A92" s="1">
        <v>1107103</v>
      </c>
      <c r="B92" s="1" t="s">
        <v>374</v>
      </c>
      <c r="C92" s="1" t="s">
        <v>375</v>
      </c>
      <c r="D92" s="1" t="s">
        <v>350</v>
      </c>
      <c r="E92" s="1">
        <v>9</v>
      </c>
      <c r="F92" s="1" t="s">
        <v>132</v>
      </c>
      <c r="G92" s="1">
        <v>90008</v>
      </c>
      <c r="H92" s="1" t="s">
        <v>352</v>
      </c>
      <c r="I92" s="1" t="s">
        <v>151</v>
      </c>
      <c r="J92" s="60" t="s">
        <v>49</v>
      </c>
      <c r="K92" s="59">
        <v>0</v>
      </c>
      <c r="L92" s="59">
        <v>2919</v>
      </c>
      <c r="M92" s="59">
        <v>-2919</v>
      </c>
      <c r="N92" s="59">
        <v>2919</v>
      </c>
    </row>
    <row r="93" spans="1:14" x14ac:dyDescent="0.25">
      <c r="A93" s="1">
        <v>1208506</v>
      </c>
      <c r="B93" s="1" t="s">
        <v>184</v>
      </c>
      <c r="C93" s="1" t="s">
        <v>217</v>
      </c>
      <c r="D93" s="1" t="s">
        <v>153</v>
      </c>
      <c r="E93" s="1">
        <v>0</v>
      </c>
      <c r="F93" s="1" t="s">
        <v>132</v>
      </c>
      <c r="G93" s="1">
        <v>0</v>
      </c>
      <c r="H93" s="1" t="s">
        <v>152</v>
      </c>
      <c r="I93" s="1" t="s">
        <v>151</v>
      </c>
      <c r="J93" s="61"/>
      <c r="K93" s="59">
        <v>7998310</v>
      </c>
      <c r="L93" s="59">
        <v>0</v>
      </c>
      <c r="M93" s="59">
        <v>7998310</v>
      </c>
      <c r="N93" s="59">
        <v>7998310</v>
      </c>
    </row>
    <row r="94" spans="1:14" x14ac:dyDescent="0.25">
      <c r="A94" s="1">
        <v>1208506</v>
      </c>
      <c r="B94" s="1" t="s">
        <v>184</v>
      </c>
      <c r="C94" s="1" t="s">
        <v>217</v>
      </c>
      <c r="D94" s="1" t="s">
        <v>378</v>
      </c>
      <c r="E94" s="1">
        <v>8</v>
      </c>
      <c r="F94" s="1" t="s">
        <v>132</v>
      </c>
      <c r="G94" s="1">
        <v>80001</v>
      </c>
      <c r="H94" s="1" t="s">
        <v>379</v>
      </c>
      <c r="I94" s="1" t="s">
        <v>151</v>
      </c>
      <c r="J94" s="60" t="s">
        <v>49</v>
      </c>
      <c r="K94" s="59">
        <v>716560</v>
      </c>
      <c r="L94" s="59">
        <v>0</v>
      </c>
      <c r="M94" s="59">
        <v>716560</v>
      </c>
      <c r="N94" s="59">
        <v>8714870</v>
      </c>
    </row>
    <row r="95" spans="1:14" x14ac:dyDescent="0.25">
      <c r="A95" s="1">
        <v>1209506</v>
      </c>
      <c r="B95" s="1" t="s">
        <v>192</v>
      </c>
      <c r="C95" s="1" t="s">
        <v>218</v>
      </c>
      <c r="D95" s="1" t="s">
        <v>153</v>
      </c>
      <c r="E95" s="1">
        <v>0</v>
      </c>
      <c r="F95" s="1" t="s">
        <v>132</v>
      </c>
      <c r="G95" s="1">
        <v>0</v>
      </c>
      <c r="H95" s="1" t="s">
        <v>152</v>
      </c>
      <c r="I95" s="1" t="s">
        <v>151</v>
      </c>
      <c r="J95" s="61"/>
      <c r="K95" s="59">
        <v>0</v>
      </c>
      <c r="L95" s="59">
        <v>444107</v>
      </c>
      <c r="M95" s="59">
        <v>-444107</v>
      </c>
      <c r="N95" s="59">
        <v>-444107</v>
      </c>
    </row>
    <row r="96" spans="1:14" x14ac:dyDescent="0.25">
      <c r="A96" s="1">
        <v>1209506</v>
      </c>
      <c r="B96" s="1" t="s">
        <v>192</v>
      </c>
      <c r="C96" s="1" t="s">
        <v>218</v>
      </c>
      <c r="D96" s="1" t="s">
        <v>372</v>
      </c>
      <c r="E96" s="1">
        <v>1</v>
      </c>
      <c r="F96" s="1" t="s">
        <v>132</v>
      </c>
      <c r="G96" s="1">
        <v>10015</v>
      </c>
      <c r="H96" s="1" t="s">
        <v>380</v>
      </c>
      <c r="I96" s="1" t="s">
        <v>151</v>
      </c>
      <c r="J96" s="60" t="s">
        <v>49</v>
      </c>
      <c r="K96" s="59">
        <v>0</v>
      </c>
      <c r="L96" s="59">
        <v>104921</v>
      </c>
      <c r="M96" s="59">
        <v>-104921</v>
      </c>
      <c r="N96" s="59">
        <v>-549028</v>
      </c>
    </row>
    <row r="97" spans="1:14" x14ac:dyDescent="0.25">
      <c r="A97" s="1">
        <v>1209506</v>
      </c>
      <c r="B97" s="1" t="s">
        <v>192</v>
      </c>
      <c r="C97" s="1" t="s">
        <v>218</v>
      </c>
      <c r="D97" s="1" t="s">
        <v>381</v>
      </c>
      <c r="E97" s="1">
        <v>2</v>
      </c>
      <c r="F97" s="1" t="s">
        <v>132</v>
      </c>
      <c r="G97" s="1">
        <v>20008</v>
      </c>
      <c r="H97" s="1" t="s">
        <v>382</v>
      </c>
      <c r="I97" s="1" t="s">
        <v>151</v>
      </c>
      <c r="J97" s="60" t="s">
        <v>49</v>
      </c>
      <c r="K97" s="59">
        <v>104921</v>
      </c>
      <c r="L97" s="59">
        <v>0</v>
      </c>
      <c r="M97" s="59">
        <v>104921</v>
      </c>
      <c r="N97" s="59">
        <v>-444107</v>
      </c>
    </row>
    <row r="98" spans="1:14" x14ac:dyDescent="0.25">
      <c r="A98" s="1">
        <v>1209506</v>
      </c>
      <c r="B98" s="1" t="s">
        <v>192</v>
      </c>
      <c r="C98" s="1" t="s">
        <v>218</v>
      </c>
      <c r="D98" s="1" t="s">
        <v>381</v>
      </c>
      <c r="E98" s="1">
        <v>2</v>
      </c>
      <c r="F98" s="1" t="s">
        <v>132</v>
      </c>
      <c r="G98" s="1">
        <v>20009</v>
      </c>
      <c r="H98" s="1" t="s">
        <v>383</v>
      </c>
      <c r="I98" s="1" t="s">
        <v>151</v>
      </c>
      <c r="J98" s="60" t="s">
        <v>49</v>
      </c>
      <c r="K98" s="59">
        <v>0</v>
      </c>
      <c r="L98" s="59">
        <v>209839</v>
      </c>
      <c r="M98" s="59">
        <v>-209839</v>
      </c>
      <c r="N98" s="59">
        <v>-653946</v>
      </c>
    </row>
    <row r="99" spans="1:14" x14ac:dyDescent="0.25">
      <c r="A99" s="1">
        <v>1209506</v>
      </c>
      <c r="B99" s="1" t="s">
        <v>192</v>
      </c>
      <c r="C99" s="1" t="s">
        <v>218</v>
      </c>
      <c r="D99" s="1" t="s">
        <v>384</v>
      </c>
      <c r="E99" s="1">
        <v>3</v>
      </c>
      <c r="F99" s="1" t="s">
        <v>132</v>
      </c>
      <c r="G99" s="1">
        <v>30011</v>
      </c>
      <c r="H99" s="1" t="s">
        <v>385</v>
      </c>
      <c r="I99" s="1" t="s">
        <v>151</v>
      </c>
      <c r="J99" s="60" t="s">
        <v>49</v>
      </c>
      <c r="K99" s="59">
        <v>209839</v>
      </c>
      <c r="L99" s="59">
        <v>0</v>
      </c>
      <c r="M99" s="59">
        <v>209839</v>
      </c>
      <c r="N99" s="59">
        <v>-444107</v>
      </c>
    </row>
    <row r="100" spans="1:14" x14ac:dyDescent="0.25">
      <c r="A100" s="1">
        <v>1209506</v>
      </c>
      <c r="B100" s="1" t="s">
        <v>192</v>
      </c>
      <c r="C100" s="1" t="s">
        <v>218</v>
      </c>
      <c r="D100" s="1" t="s">
        <v>384</v>
      </c>
      <c r="E100" s="1">
        <v>3</v>
      </c>
      <c r="F100" s="1" t="s">
        <v>132</v>
      </c>
      <c r="G100" s="1">
        <v>30012</v>
      </c>
      <c r="H100" s="1" t="s">
        <v>386</v>
      </c>
      <c r="I100" s="1" t="s">
        <v>151</v>
      </c>
      <c r="J100" s="60" t="s">
        <v>49</v>
      </c>
      <c r="K100" s="59">
        <v>0</v>
      </c>
      <c r="L100" s="59">
        <v>314760</v>
      </c>
      <c r="M100" s="59">
        <v>-314760</v>
      </c>
      <c r="N100" s="59">
        <v>-758867</v>
      </c>
    </row>
    <row r="101" spans="1:14" x14ac:dyDescent="0.25">
      <c r="A101" s="1">
        <v>1209506</v>
      </c>
      <c r="B101" s="1" t="s">
        <v>192</v>
      </c>
      <c r="C101" s="1" t="s">
        <v>218</v>
      </c>
      <c r="D101" s="1" t="s">
        <v>387</v>
      </c>
      <c r="E101" s="1">
        <v>4</v>
      </c>
      <c r="F101" s="1" t="s">
        <v>132</v>
      </c>
      <c r="G101" s="1">
        <v>40009</v>
      </c>
      <c r="H101" s="1" t="s">
        <v>388</v>
      </c>
      <c r="I101" s="1" t="s">
        <v>151</v>
      </c>
      <c r="J101" s="60" t="s">
        <v>49</v>
      </c>
      <c r="K101" s="59">
        <v>314760</v>
      </c>
      <c r="L101" s="59">
        <v>0</v>
      </c>
      <c r="M101" s="59">
        <v>314760</v>
      </c>
      <c r="N101" s="59">
        <v>-444107</v>
      </c>
    </row>
    <row r="102" spans="1:14" x14ac:dyDescent="0.25">
      <c r="A102" s="1">
        <v>1209506</v>
      </c>
      <c r="B102" s="1" t="s">
        <v>192</v>
      </c>
      <c r="C102" s="1" t="s">
        <v>218</v>
      </c>
      <c r="D102" s="1" t="s">
        <v>387</v>
      </c>
      <c r="E102" s="1">
        <v>4</v>
      </c>
      <c r="F102" s="1" t="s">
        <v>132</v>
      </c>
      <c r="G102" s="1">
        <v>40010</v>
      </c>
      <c r="H102" s="1" t="s">
        <v>389</v>
      </c>
      <c r="I102" s="1" t="s">
        <v>151</v>
      </c>
      <c r="J102" s="60" t="s">
        <v>49</v>
      </c>
      <c r="K102" s="59">
        <v>0</v>
      </c>
      <c r="L102" s="59">
        <v>419678</v>
      </c>
      <c r="M102" s="59">
        <v>-419678</v>
      </c>
      <c r="N102" s="59">
        <v>-863785</v>
      </c>
    </row>
    <row r="103" spans="1:14" x14ac:dyDescent="0.25">
      <c r="A103" s="1">
        <v>1209506</v>
      </c>
      <c r="B103" s="1" t="s">
        <v>192</v>
      </c>
      <c r="C103" s="1" t="s">
        <v>218</v>
      </c>
      <c r="D103" s="1" t="s">
        <v>390</v>
      </c>
      <c r="E103" s="1">
        <v>5</v>
      </c>
      <c r="F103" s="1" t="s">
        <v>132</v>
      </c>
      <c r="G103" s="1">
        <v>50010</v>
      </c>
      <c r="H103" s="1" t="s">
        <v>194</v>
      </c>
      <c r="I103" s="1" t="s">
        <v>151</v>
      </c>
      <c r="J103" s="60" t="s">
        <v>49</v>
      </c>
      <c r="K103" s="59">
        <v>419678</v>
      </c>
      <c r="L103" s="59">
        <v>0</v>
      </c>
      <c r="M103" s="59">
        <v>419678</v>
      </c>
      <c r="N103" s="59">
        <v>-444107</v>
      </c>
    </row>
    <row r="104" spans="1:14" x14ac:dyDescent="0.25">
      <c r="A104" s="1">
        <v>1209506</v>
      </c>
      <c r="B104" s="1" t="s">
        <v>192</v>
      </c>
      <c r="C104" s="1" t="s">
        <v>218</v>
      </c>
      <c r="D104" s="1" t="s">
        <v>390</v>
      </c>
      <c r="E104" s="1">
        <v>5</v>
      </c>
      <c r="F104" s="1" t="s">
        <v>132</v>
      </c>
      <c r="G104" s="1">
        <v>50011</v>
      </c>
      <c r="H104" s="1" t="s">
        <v>391</v>
      </c>
      <c r="I104" s="1" t="s">
        <v>151</v>
      </c>
      <c r="J104" s="60" t="s">
        <v>49</v>
      </c>
      <c r="K104" s="59">
        <v>0</v>
      </c>
      <c r="L104" s="59">
        <v>524599</v>
      </c>
      <c r="M104" s="59">
        <v>-524599</v>
      </c>
      <c r="N104" s="59">
        <v>-968706</v>
      </c>
    </row>
    <row r="105" spans="1:14" x14ac:dyDescent="0.25">
      <c r="A105" s="1">
        <v>1209506</v>
      </c>
      <c r="B105" s="1" t="s">
        <v>192</v>
      </c>
      <c r="C105" s="1" t="s">
        <v>218</v>
      </c>
      <c r="D105" s="1" t="s">
        <v>392</v>
      </c>
      <c r="E105" s="1">
        <v>6</v>
      </c>
      <c r="F105" s="1" t="s">
        <v>132</v>
      </c>
      <c r="G105" s="1">
        <v>60009</v>
      </c>
      <c r="H105" s="1" t="s">
        <v>388</v>
      </c>
      <c r="I105" s="1" t="s">
        <v>151</v>
      </c>
      <c r="J105" s="60" t="s">
        <v>49</v>
      </c>
      <c r="K105" s="59">
        <v>524599</v>
      </c>
      <c r="L105" s="59">
        <v>0</v>
      </c>
      <c r="M105" s="59">
        <v>524599</v>
      </c>
      <c r="N105" s="59">
        <v>-444107</v>
      </c>
    </row>
    <row r="106" spans="1:14" x14ac:dyDescent="0.25">
      <c r="A106" s="1">
        <v>1209506</v>
      </c>
      <c r="B106" s="1" t="s">
        <v>192</v>
      </c>
      <c r="C106" s="1" t="s">
        <v>218</v>
      </c>
      <c r="D106" s="1" t="s">
        <v>392</v>
      </c>
      <c r="E106" s="1">
        <v>6</v>
      </c>
      <c r="F106" s="1" t="s">
        <v>132</v>
      </c>
      <c r="G106" s="1">
        <v>60010</v>
      </c>
      <c r="H106" s="1" t="s">
        <v>393</v>
      </c>
      <c r="I106" s="1" t="s">
        <v>151</v>
      </c>
      <c r="J106" s="60" t="s">
        <v>49</v>
      </c>
      <c r="K106" s="59">
        <v>0</v>
      </c>
      <c r="L106" s="59">
        <v>629518</v>
      </c>
      <c r="M106" s="59">
        <v>-629518</v>
      </c>
      <c r="N106" s="59">
        <v>-1073625</v>
      </c>
    </row>
    <row r="107" spans="1:14" x14ac:dyDescent="0.25">
      <c r="A107" s="1">
        <v>1209506</v>
      </c>
      <c r="B107" s="1" t="s">
        <v>192</v>
      </c>
      <c r="C107" s="1" t="s">
        <v>218</v>
      </c>
      <c r="D107" s="1" t="s">
        <v>394</v>
      </c>
      <c r="E107" s="1">
        <v>7</v>
      </c>
      <c r="F107" s="1" t="s">
        <v>132</v>
      </c>
      <c r="G107" s="1">
        <v>70012</v>
      </c>
      <c r="H107" s="1" t="s">
        <v>395</v>
      </c>
      <c r="I107" s="1" t="s">
        <v>151</v>
      </c>
      <c r="J107" s="60" t="s">
        <v>49</v>
      </c>
      <c r="K107" s="59">
        <v>629518</v>
      </c>
      <c r="L107" s="59">
        <v>0</v>
      </c>
      <c r="M107" s="59">
        <v>629518</v>
      </c>
      <c r="N107" s="59">
        <v>-444107</v>
      </c>
    </row>
    <row r="108" spans="1:14" x14ac:dyDescent="0.25">
      <c r="A108" s="1">
        <v>1209506</v>
      </c>
      <c r="B108" s="1" t="s">
        <v>192</v>
      </c>
      <c r="C108" s="1" t="s">
        <v>218</v>
      </c>
      <c r="D108" s="1" t="s">
        <v>394</v>
      </c>
      <c r="E108" s="1">
        <v>7</v>
      </c>
      <c r="F108" s="1" t="s">
        <v>132</v>
      </c>
      <c r="G108" s="1">
        <v>70013</v>
      </c>
      <c r="H108" s="1" t="s">
        <v>396</v>
      </c>
      <c r="I108" s="1" t="s">
        <v>151</v>
      </c>
      <c r="J108" s="60" t="s">
        <v>49</v>
      </c>
      <c r="K108" s="59">
        <v>0</v>
      </c>
      <c r="L108" s="59">
        <v>734438</v>
      </c>
      <c r="M108" s="59">
        <v>-734438</v>
      </c>
      <c r="N108" s="59">
        <v>-1178545</v>
      </c>
    </row>
    <row r="109" spans="1:14" x14ac:dyDescent="0.25">
      <c r="A109" s="1">
        <v>1209506</v>
      </c>
      <c r="B109" s="1" t="s">
        <v>192</v>
      </c>
      <c r="C109" s="1" t="s">
        <v>218</v>
      </c>
      <c r="D109" s="1" t="s">
        <v>376</v>
      </c>
      <c r="E109" s="1">
        <v>8</v>
      </c>
      <c r="F109" s="1" t="s">
        <v>132</v>
      </c>
      <c r="G109" s="1">
        <v>80028</v>
      </c>
      <c r="H109" s="1" t="s">
        <v>193</v>
      </c>
      <c r="I109" s="1" t="s">
        <v>151</v>
      </c>
      <c r="J109" s="60" t="s">
        <v>49</v>
      </c>
      <c r="K109" s="59">
        <v>0</v>
      </c>
      <c r="L109" s="59">
        <v>849308</v>
      </c>
      <c r="M109" s="59">
        <v>-849308</v>
      </c>
      <c r="N109" s="59">
        <v>-2027853</v>
      </c>
    </row>
    <row r="110" spans="1:14" x14ac:dyDescent="0.25">
      <c r="A110" s="1">
        <v>1209506</v>
      </c>
      <c r="B110" s="1" t="s">
        <v>192</v>
      </c>
      <c r="C110" s="1" t="s">
        <v>218</v>
      </c>
      <c r="D110" s="1" t="s">
        <v>376</v>
      </c>
      <c r="E110" s="1">
        <v>8</v>
      </c>
      <c r="F110" s="1" t="s">
        <v>132</v>
      </c>
      <c r="G110" s="1">
        <v>80025</v>
      </c>
      <c r="H110" s="1" t="s">
        <v>395</v>
      </c>
      <c r="I110" s="1" t="s">
        <v>151</v>
      </c>
      <c r="J110" s="60" t="s">
        <v>49</v>
      </c>
      <c r="K110" s="59">
        <v>734438</v>
      </c>
      <c r="L110" s="59">
        <v>0</v>
      </c>
      <c r="M110" s="59">
        <v>734438</v>
      </c>
      <c r="N110" s="59">
        <v>-1293415</v>
      </c>
    </row>
    <row r="111" spans="1:14" x14ac:dyDescent="0.25">
      <c r="A111" s="1">
        <v>1209506</v>
      </c>
      <c r="B111" s="1" t="s">
        <v>192</v>
      </c>
      <c r="C111" s="1" t="s">
        <v>218</v>
      </c>
      <c r="D111" s="1" t="s">
        <v>376</v>
      </c>
      <c r="E111" s="1">
        <v>8</v>
      </c>
      <c r="F111" s="1" t="s">
        <v>132</v>
      </c>
      <c r="G111" s="1">
        <v>80026</v>
      </c>
      <c r="H111" s="1" t="s">
        <v>193</v>
      </c>
      <c r="I111" s="1" t="s">
        <v>151</v>
      </c>
      <c r="J111" s="60" t="s">
        <v>49</v>
      </c>
      <c r="K111" s="59">
        <v>0</v>
      </c>
      <c r="L111" s="59">
        <v>848922</v>
      </c>
      <c r="M111" s="59">
        <v>-848922</v>
      </c>
      <c r="N111" s="59">
        <v>-2142337</v>
      </c>
    </row>
    <row r="112" spans="1:14" x14ac:dyDescent="0.25">
      <c r="A112" s="1">
        <v>1209506</v>
      </c>
      <c r="B112" s="1" t="s">
        <v>192</v>
      </c>
      <c r="C112" s="1" t="s">
        <v>218</v>
      </c>
      <c r="D112" s="1" t="s">
        <v>376</v>
      </c>
      <c r="E112" s="1">
        <v>8</v>
      </c>
      <c r="F112" s="1" t="s">
        <v>132</v>
      </c>
      <c r="G112" s="1">
        <v>80027</v>
      </c>
      <c r="H112" s="1" t="s">
        <v>194</v>
      </c>
      <c r="I112" s="1" t="s">
        <v>151</v>
      </c>
      <c r="J112" s="60" t="s">
        <v>49</v>
      </c>
      <c r="K112" s="59">
        <v>848922</v>
      </c>
      <c r="L112" s="59">
        <v>0</v>
      </c>
      <c r="M112" s="59">
        <v>848922</v>
      </c>
      <c r="N112" s="59">
        <v>-1293415</v>
      </c>
    </row>
    <row r="113" spans="1:14" x14ac:dyDescent="0.25">
      <c r="A113" s="1">
        <v>1209506</v>
      </c>
      <c r="B113" s="1" t="s">
        <v>192</v>
      </c>
      <c r="C113" s="1" t="s">
        <v>218</v>
      </c>
      <c r="D113" s="1" t="s">
        <v>397</v>
      </c>
      <c r="E113" s="1">
        <v>9</v>
      </c>
      <c r="F113" s="1" t="s">
        <v>132</v>
      </c>
      <c r="G113" s="1">
        <v>90012</v>
      </c>
      <c r="H113" s="1" t="s">
        <v>398</v>
      </c>
      <c r="I113" s="1" t="s">
        <v>151</v>
      </c>
      <c r="J113" s="60" t="s">
        <v>49</v>
      </c>
      <c r="K113" s="59">
        <v>849308</v>
      </c>
      <c r="L113" s="59">
        <v>0</v>
      </c>
      <c r="M113" s="59">
        <v>849308</v>
      </c>
      <c r="N113" s="59">
        <v>-444107</v>
      </c>
    </row>
    <row r="114" spans="1:14" x14ac:dyDescent="0.25">
      <c r="A114" s="1">
        <v>1209506</v>
      </c>
      <c r="B114" s="1" t="s">
        <v>192</v>
      </c>
      <c r="C114" s="1" t="s">
        <v>218</v>
      </c>
      <c r="D114" s="1" t="s">
        <v>399</v>
      </c>
      <c r="E114" s="1">
        <v>9</v>
      </c>
      <c r="F114" s="1" t="s">
        <v>132</v>
      </c>
      <c r="G114" s="1">
        <v>90013</v>
      </c>
      <c r="H114" s="1" t="s">
        <v>199</v>
      </c>
      <c r="I114" s="1" t="s">
        <v>151</v>
      </c>
      <c r="J114" s="60" t="s">
        <v>49</v>
      </c>
      <c r="K114" s="59">
        <v>0</v>
      </c>
      <c r="L114" s="59">
        <v>964180</v>
      </c>
      <c r="M114" s="59">
        <v>-964180</v>
      </c>
      <c r="N114" s="59">
        <v>-1408287</v>
      </c>
    </row>
    <row r="115" spans="1:14" x14ac:dyDescent="0.25">
      <c r="A115" s="1">
        <v>1209506</v>
      </c>
      <c r="B115" s="1" t="s">
        <v>192</v>
      </c>
      <c r="C115" s="1" t="s">
        <v>218</v>
      </c>
      <c r="D115" s="1" t="s">
        <v>400</v>
      </c>
      <c r="E115" s="1">
        <v>10</v>
      </c>
      <c r="F115" s="1" t="s">
        <v>132</v>
      </c>
      <c r="G115" s="1">
        <v>100013</v>
      </c>
      <c r="H115" s="1" t="s">
        <v>401</v>
      </c>
      <c r="I115" s="1" t="s">
        <v>151</v>
      </c>
      <c r="J115" s="60" t="s">
        <v>49</v>
      </c>
      <c r="K115" s="59">
        <v>964180</v>
      </c>
      <c r="L115" s="59">
        <v>0</v>
      </c>
      <c r="M115" s="59">
        <v>964180</v>
      </c>
      <c r="N115" s="59">
        <v>-444107</v>
      </c>
    </row>
    <row r="116" spans="1:14" x14ac:dyDescent="0.25">
      <c r="A116" s="1">
        <v>1209506</v>
      </c>
      <c r="B116" s="1" t="s">
        <v>192</v>
      </c>
      <c r="C116" s="1" t="s">
        <v>218</v>
      </c>
      <c r="D116" s="1" t="s">
        <v>402</v>
      </c>
      <c r="E116" s="1">
        <v>10</v>
      </c>
      <c r="F116" s="1" t="s">
        <v>132</v>
      </c>
      <c r="G116" s="1">
        <v>100014</v>
      </c>
      <c r="H116" s="1" t="s">
        <v>200</v>
      </c>
      <c r="I116" s="1" t="s">
        <v>151</v>
      </c>
      <c r="J116" s="60" t="s">
        <v>49</v>
      </c>
      <c r="K116" s="59">
        <v>0</v>
      </c>
      <c r="L116" s="59">
        <v>1079052</v>
      </c>
      <c r="M116" s="59">
        <v>-1079052</v>
      </c>
      <c r="N116" s="59">
        <v>-1523159</v>
      </c>
    </row>
    <row r="117" spans="1:14" x14ac:dyDescent="0.25">
      <c r="A117" s="1">
        <v>1209506</v>
      </c>
      <c r="B117" s="1" t="s">
        <v>192</v>
      </c>
      <c r="C117" s="1" t="s">
        <v>218</v>
      </c>
      <c r="D117" s="1" t="s">
        <v>403</v>
      </c>
      <c r="E117" s="1">
        <v>11</v>
      </c>
      <c r="F117" s="1" t="s">
        <v>132</v>
      </c>
      <c r="G117" s="1">
        <v>110019</v>
      </c>
      <c r="H117" s="1" t="s">
        <v>404</v>
      </c>
      <c r="I117" s="1" t="s">
        <v>151</v>
      </c>
      <c r="J117" s="60" t="s">
        <v>49</v>
      </c>
      <c r="K117" s="59">
        <v>1079052</v>
      </c>
      <c r="L117" s="59">
        <v>0</v>
      </c>
      <c r="M117" s="59">
        <v>1079052</v>
      </c>
      <c r="N117" s="59">
        <v>-444107</v>
      </c>
    </row>
    <row r="118" spans="1:14" x14ac:dyDescent="0.25">
      <c r="A118" s="1">
        <v>1209506</v>
      </c>
      <c r="B118" s="1" t="s">
        <v>192</v>
      </c>
      <c r="C118" s="1" t="s">
        <v>218</v>
      </c>
      <c r="D118" s="1" t="s">
        <v>405</v>
      </c>
      <c r="E118" s="1">
        <v>11</v>
      </c>
      <c r="F118" s="1" t="s">
        <v>132</v>
      </c>
      <c r="G118" s="1">
        <v>110020</v>
      </c>
      <c r="H118" s="1" t="s">
        <v>201</v>
      </c>
      <c r="I118" s="1" t="s">
        <v>151</v>
      </c>
      <c r="J118" s="60" t="s">
        <v>49</v>
      </c>
      <c r="K118" s="59">
        <v>0</v>
      </c>
      <c r="L118" s="59">
        <v>1193924</v>
      </c>
      <c r="M118" s="59">
        <v>-1193924</v>
      </c>
      <c r="N118" s="59">
        <v>-1638031</v>
      </c>
    </row>
    <row r="119" spans="1:14" x14ac:dyDescent="0.25">
      <c r="A119" s="1">
        <v>1209506</v>
      </c>
      <c r="B119" s="1" t="s">
        <v>192</v>
      </c>
      <c r="C119" s="1" t="s">
        <v>218</v>
      </c>
      <c r="D119" s="1" t="s">
        <v>454</v>
      </c>
      <c r="E119" s="1">
        <v>12</v>
      </c>
      <c r="F119" s="1" t="s">
        <v>132</v>
      </c>
      <c r="G119" s="1">
        <v>120018</v>
      </c>
      <c r="H119" s="1" t="s">
        <v>467</v>
      </c>
      <c r="I119" s="1" t="s">
        <v>151</v>
      </c>
      <c r="J119" s="60" t="s">
        <v>49</v>
      </c>
      <c r="K119" s="59">
        <v>1193924</v>
      </c>
      <c r="L119" s="59">
        <v>0</v>
      </c>
      <c r="M119" s="59">
        <v>1193924</v>
      </c>
      <c r="N119" s="59">
        <v>-444107</v>
      </c>
    </row>
    <row r="120" spans="1:14" x14ac:dyDescent="0.25">
      <c r="A120" s="1">
        <v>1209506</v>
      </c>
      <c r="B120" s="1" t="s">
        <v>192</v>
      </c>
      <c r="C120" s="1" t="s">
        <v>218</v>
      </c>
      <c r="D120" s="1" t="s">
        <v>468</v>
      </c>
      <c r="E120" s="1">
        <v>12</v>
      </c>
      <c r="F120" s="1" t="s">
        <v>132</v>
      </c>
      <c r="G120" s="1">
        <v>120019</v>
      </c>
      <c r="H120" s="1" t="s">
        <v>202</v>
      </c>
      <c r="I120" s="1" t="s">
        <v>151</v>
      </c>
      <c r="J120" s="60" t="s">
        <v>49</v>
      </c>
      <c r="K120" s="59">
        <v>0</v>
      </c>
      <c r="L120" s="59">
        <v>1308795</v>
      </c>
      <c r="M120" s="59">
        <v>-1308795</v>
      </c>
      <c r="N120" s="59">
        <v>-1752902</v>
      </c>
    </row>
    <row r="121" spans="1:14" x14ac:dyDescent="0.25">
      <c r="A121" s="1">
        <v>2102101</v>
      </c>
      <c r="B121" s="1" t="s">
        <v>163</v>
      </c>
      <c r="C121" s="1" t="s">
        <v>9</v>
      </c>
      <c r="D121" s="1" t="s">
        <v>153</v>
      </c>
      <c r="E121" s="1">
        <v>0</v>
      </c>
      <c r="F121" s="1" t="s">
        <v>132</v>
      </c>
      <c r="G121" s="1">
        <v>0</v>
      </c>
      <c r="H121" s="1" t="s">
        <v>152</v>
      </c>
      <c r="I121" s="1" t="s">
        <v>151</v>
      </c>
      <c r="J121" s="61"/>
      <c r="K121" s="59">
        <v>0</v>
      </c>
      <c r="L121" s="59">
        <v>21060</v>
      </c>
      <c r="M121" s="59">
        <v>-21060</v>
      </c>
      <c r="N121" s="59">
        <v>-21060</v>
      </c>
    </row>
    <row r="122" spans="1:14" x14ac:dyDescent="0.25">
      <c r="A122" s="1">
        <v>2102101</v>
      </c>
      <c r="B122" s="1" t="s">
        <v>163</v>
      </c>
      <c r="C122" s="1" t="s">
        <v>9</v>
      </c>
      <c r="D122" s="1" t="s">
        <v>372</v>
      </c>
      <c r="E122" s="1">
        <v>1</v>
      </c>
      <c r="F122" s="1" t="s">
        <v>132</v>
      </c>
      <c r="G122" s="1">
        <v>10016</v>
      </c>
      <c r="H122" s="1" t="s">
        <v>373</v>
      </c>
      <c r="I122" s="1" t="s">
        <v>151</v>
      </c>
      <c r="J122" s="60" t="s">
        <v>49</v>
      </c>
      <c r="K122" s="59">
        <v>20230</v>
      </c>
      <c r="L122" s="59">
        <v>0</v>
      </c>
      <c r="M122" s="59">
        <v>20230</v>
      </c>
      <c r="N122" s="59">
        <v>-830</v>
      </c>
    </row>
    <row r="123" spans="1:14" x14ac:dyDescent="0.25">
      <c r="A123" s="1">
        <v>2102101</v>
      </c>
      <c r="B123" s="1" t="s">
        <v>163</v>
      </c>
      <c r="C123" s="1" t="s">
        <v>9</v>
      </c>
      <c r="D123" s="1" t="s">
        <v>372</v>
      </c>
      <c r="E123" s="1">
        <v>1</v>
      </c>
      <c r="F123" s="1" t="s">
        <v>132</v>
      </c>
      <c r="G123" s="1">
        <v>10008</v>
      </c>
      <c r="H123" s="1" t="s">
        <v>406</v>
      </c>
      <c r="I123" s="1" t="s">
        <v>151</v>
      </c>
      <c r="J123" s="60" t="s">
        <v>49</v>
      </c>
      <c r="K123" s="59">
        <v>0</v>
      </c>
      <c r="L123" s="59">
        <v>20230</v>
      </c>
      <c r="M123" s="59">
        <v>-20230</v>
      </c>
      <c r="N123" s="59">
        <v>-21060</v>
      </c>
    </row>
    <row r="124" spans="1:14" x14ac:dyDescent="0.25">
      <c r="A124" s="1">
        <v>2102101</v>
      </c>
      <c r="B124" s="1" t="s">
        <v>163</v>
      </c>
      <c r="C124" s="1" t="s">
        <v>9</v>
      </c>
      <c r="D124" s="1" t="s">
        <v>381</v>
      </c>
      <c r="E124" s="1">
        <v>2</v>
      </c>
      <c r="F124" s="1" t="s">
        <v>132</v>
      </c>
      <c r="G124" s="1">
        <v>20003</v>
      </c>
      <c r="H124" s="1" t="s">
        <v>407</v>
      </c>
      <c r="I124" s="1" t="s">
        <v>151</v>
      </c>
      <c r="J124" s="60" t="s">
        <v>49</v>
      </c>
      <c r="K124" s="59">
        <v>0</v>
      </c>
      <c r="L124" s="59">
        <v>85534</v>
      </c>
      <c r="M124" s="59">
        <v>-85534</v>
      </c>
      <c r="N124" s="59">
        <v>-106594</v>
      </c>
    </row>
    <row r="125" spans="1:14" x14ac:dyDescent="0.25">
      <c r="A125" s="1">
        <v>2102101</v>
      </c>
      <c r="B125" s="1" t="s">
        <v>163</v>
      </c>
      <c r="C125" s="1" t="s">
        <v>9</v>
      </c>
      <c r="D125" s="1" t="s">
        <v>293</v>
      </c>
      <c r="E125" s="1">
        <v>3</v>
      </c>
      <c r="F125" s="1" t="s">
        <v>132</v>
      </c>
      <c r="G125" s="1">
        <v>30009</v>
      </c>
      <c r="H125" s="1" t="s">
        <v>294</v>
      </c>
      <c r="I125" s="1" t="s">
        <v>151</v>
      </c>
      <c r="J125" s="60" t="s">
        <v>49</v>
      </c>
      <c r="K125" s="59">
        <v>85534</v>
      </c>
      <c r="L125" s="59">
        <v>0</v>
      </c>
      <c r="M125" s="59">
        <v>85534</v>
      </c>
      <c r="N125" s="59">
        <v>-21060</v>
      </c>
    </row>
    <row r="126" spans="1:14" x14ac:dyDescent="0.25">
      <c r="A126" s="1">
        <v>2102101</v>
      </c>
      <c r="B126" s="1" t="s">
        <v>163</v>
      </c>
      <c r="C126" s="1" t="s">
        <v>9</v>
      </c>
      <c r="D126" s="1" t="s">
        <v>384</v>
      </c>
      <c r="E126" s="1">
        <v>3</v>
      </c>
      <c r="F126" s="1" t="s">
        <v>132</v>
      </c>
      <c r="G126" s="1">
        <v>30004</v>
      </c>
      <c r="H126" s="1" t="s">
        <v>408</v>
      </c>
      <c r="I126" s="1" t="s">
        <v>151</v>
      </c>
      <c r="J126" s="60" t="s">
        <v>49</v>
      </c>
      <c r="K126" s="59">
        <v>0</v>
      </c>
      <c r="L126" s="59">
        <v>20230</v>
      </c>
      <c r="M126" s="59">
        <v>-20230</v>
      </c>
      <c r="N126" s="59">
        <v>-41290</v>
      </c>
    </row>
    <row r="127" spans="1:14" x14ac:dyDescent="0.25">
      <c r="A127" s="1">
        <v>2102101</v>
      </c>
      <c r="B127" s="1" t="s">
        <v>163</v>
      </c>
      <c r="C127" s="1" t="s">
        <v>9</v>
      </c>
      <c r="D127" s="1" t="s">
        <v>384</v>
      </c>
      <c r="E127" s="1">
        <v>3</v>
      </c>
      <c r="F127" s="1" t="s">
        <v>132</v>
      </c>
      <c r="G127" s="1">
        <v>30005</v>
      </c>
      <c r="H127" s="1" t="s">
        <v>409</v>
      </c>
      <c r="I127" s="1" t="s">
        <v>151</v>
      </c>
      <c r="J127" s="60" t="s">
        <v>49</v>
      </c>
      <c r="K127" s="59">
        <v>20230</v>
      </c>
      <c r="L127" s="59">
        <v>0</v>
      </c>
      <c r="M127" s="59">
        <v>20230</v>
      </c>
      <c r="N127" s="59">
        <v>-21060</v>
      </c>
    </row>
    <row r="128" spans="1:14" x14ac:dyDescent="0.25">
      <c r="A128" s="1">
        <v>2102101</v>
      </c>
      <c r="B128" s="1" t="s">
        <v>163</v>
      </c>
      <c r="C128" s="1" t="s">
        <v>9</v>
      </c>
      <c r="D128" s="1" t="s">
        <v>410</v>
      </c>
      <c r="E128" s="1">
        <v>4</v>
      </c>
      <c r="F128" s="1" t="s">
        <v>132</v>
      </c>
      <c r="G128" s="1">
        <v>40001</v>
      </c>
      <c r="H128" s="1" t="s">
        <v>411</v>
      </c>
      <c r="I128" s="1" t="s">
        <v>151</v>
      </c>
      <c r="J128" s="60" t="s">
        <v>49</v>
      </c>
      <c r="K128" s="59">
        <v>0</v>
      </c>
      <c r="L128" s="59">
        <v>258101</v>
      </c>
      <c r="M128" s="59">
        <v>-258101</v>
      </c>
      <c r="N128" s="59">
        <v>-279161</v>
      </c>
    </row>
    <row r="129" spans="1:14" x14ac:dyDescent="0.25">
      <c r="A129" s="1">
        <v>2102101</v>
      </c>
      <c r="B129" s="1" t="s">
        <v>163</v>
      </c>
      <c r="C129" s="1" t="s">
        <v>9</v>
      </c>
      <c r="D129" s="1" t="s">
        <v>304</v>
      </c>
      <c r="E129" s="1">
        <v>4</v>
      </c>
      <c r="F129" s="1" t="s">
        <v>132</v>
      </c>
      <c r="G129" s="1">
        <v>40008</v>
      </c>
      <c r="H129" s="1" t="s">
        <v>306</v>
      </c>
      <c r="I129" s="1" t="s">
        <v>151</v>
      </c>
      <c r="J129" s="60" t="s">
        <v>49</v>
      </c>
      <c r="K129" s="59">
        <v>258101</v>
      </c>
      <c r="L129" s="59">
        <v>0</v>
      </c>
      <c r="M129" s="59">
        <v>258101</v>
      </c>
      <c r="N129" s="59">
        <v>-21060</v>
      </c>
    </row>
    <row r="130" spans="1:14" x14ac:dyDescent="0.25">
      <c r="A130" s="1">
        <v>2102101</v>
      </c>
      <c r="B130" s="1" t="s">
        <v>163</v>
      </c>
      <c r="C130" s="1" t="s">
        <v>9</v>
      </c>
      <c r="D130" s="1" t="s">
        <v>412</v>
      </c>
      <c r="E130" s="1">
        <v>5</v>
      </c>
      <c r="F130" s="1" t="s">
        <v>132</v>
      </c>
      <c r="G130" s="1">
        <v>50002</v>
      </c>
      <c r="H130" s="1" t="s">
        <v>413</v>
      </c>
      <c r="I130" s="1" t="s">
        <v>151</v>
      </c>
      <c r="J130" s="60" t="s">
        <v>49</v>
      </c>
      <c r="K130" s="59">
        <v>0</v>
      </c>
      <c r="L130" s="59">
        <v>39842</v>
      </c>
      <c r="M130" s="59">
        <v>-39842</v>
      </c>
      <c r="N130" s="59">
        <v>-60902</v>
      </c>
    </row>
    <row r="131" spans="1:14" x14ac:dyDescent="0.25">
      <c r="A131" s="1">
        <v>2102101</v>
      </c>
      <c r="B131" s="1" t="s">
        <v>163</v>
      </c>
      <c r="C131" s="1" t="s">
        <v>9</v>
      </c>
      <c r="D131" s="1" t="s">
        <v>309</v>
      </c>
      <c r="E131" s="1">
        <v>5</v>
      </c>
      <c r="F131" s="1" t="s">
        <v>132</v>
      </c>
      <c r="G131" s="1">
        <v>50005</v>
      </c>
      <c r="H131" s="1" t="s">
        <v>310</v>
      </c>
      <c r="I131" s="1" t="s">
        <v>151</v>
      </c>
      <c r="J131" s="60" t="s">
        <v>49</v>
      </c>
      <c r="K131" s="59">
        <v>39842</v>
      </c>
      <c r="L131" s="59">
        <v>0</v>
      </c>
      <c r="M131" s="59">
        <v>39842</v>
      </c>
      <c r="N131" s="59">
        <v>-21060</v>
      </c>
    </row>
    <row r="132" spans="1:14" x14ac:dyDescent="0.25">
      <c r="A132" s="1">
        <v>2102101</v>
      </c>
      <c r="B132" s="1" t="s">
        <v>163</v>
      </c>
      <c r="C132" s="1" t="s">
        <v>9</v>
      </c>
      <c r="D132" s="1" t="s">
        <v>319</v>
      </c>
      <c r="E132" s="1">
        <v>6</v>
      </c>
      <c r="F132" s="1" t="s">
        <v>132</v>
      </c>
      <c r="G132" s="1">
        <v>60001</v>
      </c>
      <c r="H132" s="1" t="s">
        <v>414</v>
      </c>
      <c r="I132" s="1" t="s">
        <v>151</v>
      </c>
      <c r="J132" s="60" t="s">
        <v>49</v>
      </c>
      <c r="K132" s="59">
        <v>0</v>
      </c>
      <c r="L132" s="59">
        <v>599236</v>
      </c>
      <c r="M132" s="59">
        <v>-599236</v>
      </c>
      <c r="N132" s="59">
        <v>-620296</v>
      </c>
    </row>
    <row r="133" spans="1:14" x14ac:dyDescent="0.25">
      <c r="A133" s="1">
        <v>2102101</v>
      </c>
      <c r="B133" s="1" t="s">
        <v>163</v>
      </c>
      <c r="C133" s="1" t="s">
        <v>9</v>
      </c>
      <c r="D133" s="1" t="s">
        <v>329</v>
      </c>
      <c r="E133" s="1">
        <v>7</v>
      </c>
      <c r="F133" s="1" t="s">
        <v>132</v>
      </c>
      <c r="G133" s="1">
        <v>70006</v>
      </c>
      <c r="H133" s="1" t="s">
        <v>330</v>
      </c>
      <c r="I133" s="1" t="s">
        <v>151</v>
      </c>
      <c r="J133" s="60" t="s">
        <v>49</v>
      </c>
      <c r="K133" s="59">
        <v>599236</v>
      </c>
      <c r="L133" s="59">
        <v>0</v>
      </c>
      <c r="M133" s="59">
        <v>599236</v>
      </c>
      <c r="N133" s="59">
        <v>-21060</v>
      </c>
    </row>
    <row r="134" spans="1:14" x14ac:dyDescent="0.25">
      <c r="A134" s="1">
        <v>2102101</v>
      </c>
      <c r="B134" s="1" t="s">
        <v>163</v>
      </c>
      <c r="C134" s="1" t="s">
        <v>9</v>
      </c>
      <c r="D134" s="1" t="s">
        <v>329</v>
      </c>
      <c r="E134" s="1">
        <v>7</v>
      </c>
      <c r="F134" s="1" t="s">
        <v>132</v>
      </c>
      <c r="G134" s="1">
        <v>70007</v>
      </c>
      <c r="H134" s="1" t="s">
        <v>331</v>
      </c>
      <c r="I134" s="1" t="s">
        <v>151</v>
      </c>
      <c r="J134" s="60" t="s">
        <v>49</v>
      </c>
      <c r="K134" s="59">
        <v>99873</v>
      </c>
      <c r="L134" s="59">
        <v>0</v>
      </c>
      <c r="M134" s="59">
        <v>99873</v>
      </c>
      <c r="N134" s="59">
        <v>78813</v>
      </c>
    </row>
    <row r="135" spans="1:14" x14ac:dyDescent="0.25">
      <c r="A135" s="1">
        <v>2102101</v>
      </c>
      <c r="B135" s="1" t="s">
        <v>163</v>
      </c>
      <c r="C135" s="1" t="s">
        <v>9</v>
      </c>
      <c r="D135" s="1" t="s">
        <v>394</v>
      </c>
      <c r="E135" s="1">
        <v>7</v>
      </c>
      <c r="F135" s="1" t="s">
        <v>132</v>
      </c>
      <c r="G135" s="1">
        <v>70003</v>
      </c>
      <c r="H135" s="1" t="s">
        <v>415</v>
      </c>
      <c r="I135" s="1" t="s">
        <v>151</v>
      </c>
      <c r="J135" s="60" t="s">
        <v>49</v>
      </c>
      <c r="K135" s="59">
        <v>0</v>
      </c>
      <c r="L135" s="59">
        <v>99873</v>
      </c>
      <c r="M135" s="59">
        <v>-99873</v>
      </c>
      <c r="N135" s="59">
        <v>-21060</v>
      </c>
    </row>
    <row r="136" spans="1:14" x14ac:dyDescent="0.25">
      <c r="A136" s="1">
        <v>2102101</v>
      </c>
      <c r="B136" s="1" t="s">
        <v>163</v>
      </c>
      <c r="C136" s="1" t="s">
        <v>9</v>
      </c>
      <c r="D136" s="1" t="s">
        <v>335</v>
      </c>
      <c r="E136" s="1">
        <v>8</v>
      </c>
      <c r="F136" s="1" t="s">
        <v>132</v>
      </c>
      <c r="G136" s="1">
        <v>80011</v>
      </c>
      <c r="H136" s="1" t="s">
        <v>337</v>
      </c>
      <c r="I136" s="1" t="s">
        <v>151</v>
      </c>
      <c r="J136" s="60" t="s">
        <v>49</v>
      </c>
      <c r="K136" s="59">
        <v>273700</v>
      </c>
      <c r="L136" s="59">
        <v>0</v>
      </c>
      <c r="M136" s="59">
        <v>273700</v>
      </c>
      <c r="N136" s="59">
        <v>252640</v>
      </c>
    </row>
    <row r="137" spans="1:14" x14ac:dyDescent="0.25">
      <c r="A137" s="1">
        <v>2102101</v>
      </c>
      <c r="B137" s="1" t="s">
        <v>163</v>
      </c>
      <c r="C137" s="1" t="s">
        <v>9</v>
      </c>
      <c r="D137" s="1" t="s">
        <v>344</v>
      </c>
      <c r="E137" s="1">
        <v>8</v>
      </c>
      <c r="F137" s="1" t="s">
        <v>132</v>
      </c>
      <c r="G137" s="1">
        <v>80016</v>
      </c>
      <c r="H137" s="1" t="s">
        <v>345</v>
      </c>
      <c r="I137" s="1" t="s">
        <v>151</v>
      </c>
      <c r="J137" s="60" t="s">
        <v>49</v>
      </c>
      <c r="K137" s="59">
        <v>716560</v>
      </c>
      <c r="L137" s="59">
        <v>0</v>
      </c>
      <c r="M137" s="59">
        <v>716560</v>
      </c>
      <c r="N137" s="59">
        <v>969200</v>
      </c>
    </row>
    <row r="138" spans="1:14" x14ac:dyDescent="0.25">
      <c r="A138" s="1">
        <v>2102101</v>
      </c>
      <c r="B138" s="1" t="s">
        <v>163</v>
      </c>
      <c r="C138" s="1" t="s">
        <v>9</v>
      </c>
      <c r="D138" s="1" t="s">
        <v>344</v>
      </c>
      <c r="E138" s="1">
        <v>8</v>
      </c>
      <c r="F138" s="1" t="s">
        <v>132</v>
      </c>
      <c r="G138" s="1">
        <v>80019</v>
      </c>
      <c r="H138" s="1" t="s">
        <v>346</v>
      </c>
      <c r="I138" s="1" t="s">
        <v>151</v>
      </c>
      <c r="J138" s="60" t="s">
        <v>49</v>
      </c>
      <c r="K138" s="59">
        <v>0</v>
      </c>
      <c r="L138" s="59">
        <v>716560</v>
      </c>
      <c r="M138" s="59">
        <v>-716560</v>
      </c>
      <c r="N138" s="59">
        <v>252640</v>
      </c>
    </row>
    <row r="139" spans="1:14" x14ac:dyDescent="0.25">
      <c r="A139" s="1">
        <v>2102101</v>
      </c>
      <c r="B139" s="1" t="s">
        <v>163</v>
      </c>
      <c r="C139" s="1" t="s">
        <v>9</v>
      </c>
      <c r="D139" s="1" t="s">
        <v>378</v>
      </c>
      <c r="E139" s="1">
        <v>8</v>
      </c>
      <c r="F139" s="1" t="s">
        <v>132</v>
      </c>
      <c r="G139" s="1">
        <v>80001</v>
      </c>
      <c r="H139" s="1" t="s">
        <v>379</v>
      </c>
      <c r="I139" s="1" t="s">
        <v>151</v>
      </c>
      <c r="J139" s="60" t="s">
        <v>49</v>
      </c>
      <c r="K139" s="59">
        <v>0</v>
      </c>
      <c r="L139" s="59">
        <v>716560</v>
      </c>
      <c r="M139" s="59">
        <v>-716560</v>
      </c>
      <c r="N139" s="59">
        <v>-463920</v>
      </c>
    </row>
    <row r="140" spans="1:14" x14ac:dyDescent="0.25">
      <c r="A140" s="1">
        <v>2102101</v>
      </c>
      <c r="B140" s="1" t="s">
        <v>163</v>
      </c>
      <c r="C140" s="1" t="s">
        <v>9</v>
      </c>
      <c r="D140" s="1" t="s">
        <v>347</v>
      </c>
      <c r="E140" s="1">
        <v>8</v>
      </c>
      <c r="F140" s="1" t="s">
        <v>132</v>
      </c>
      <c r="G140" s="1">
        <v>80020</v>
      </c>
      <c r="H140" s="1" t="s">
        <v>345</v>
      </c>
      <c r="I140" s="1" t="s">
        <v>151</v>
      </c>
      <c r="J140" s="60" t="s">
        <v>49</v>
      </c>
      <c r="K140" s="59">
        <v>716560</v>
      </c>
      <c r="L140" s="59">
        <v>0</v>
      </c>
      <c r="M140" s="59">
        <v>716560</v>
      </c>
      <c r="N140" s="59">
        <v>252640</v>
      </c>
    </row>
    <row r="141" spans="1:14" x14ac:dyDescent="0.25">
      <c r="A141" s="1">
        <v>2102101</v>
      </c>
      <c r="B141" s="1" t="s">
        <v>163</v>
      </c>
      <c r="C141" s="1" t="s">
        <v>9</v>
      </c>
      <c r="D141" s="1" t="s">
        <v>376</v>
      </c>
      <c r="E141" s="1">
        <v>8</v>
      </c>
      <c r="F141" s="1" t="s">
        <v>132</v>
      </c>
      <c r="G141" s="1">
        <v>80002</v>
      </c>
      <c r="H141" s="1" t="s">
        <v>416</v>
      </c>
      <c r="I141" s="1" t="s">
        <v>151</v>
      </c>
      <c r="J141" s="60" t="s">
        <v>49</v>
      </c>
      <c r="K141" s="59">
        <v>0</v>
      </c>
      <c r="L141" s="59">
        <v>273700</v>
      </c>
      <c r="M141" s="59">
        <v>-273700</v>
      </c>
      <c r="N141" s="59">
        <v>-21060</v>
      </c>
    </row>
    <row r="142" spans="1:14" x14ac:dyDescent="0.25">
      <c r="A142" s="1">
        <v>2102101</v>
      </c>
      <c r="B142" s="1" t="s">
        <v>163</v>
      </c>
      <c r="C142" s="1" t="s">
        <v>9</v>
      </c>
      <c r="D142" s="1" t="s">
        <v>417</v>
      </c>
      <c r="E142" s="1">
        <v>9</v>
      </c>
      <c r="F142" s="1" t="s">
        <v>132</v>
      </c>
      <c r="G142" s="1">
        <v>90002</v>
      </c>
      <c r="H142" s="1" t="s">
        <v>418</v>
      </c>
      <c r="I142" s="1" t="s">
        <v>151</v>
      </c>
      <c r="J142" s="60" t="s">
        <v>49</v>
      </c>
      <c r="K142" s="59">
        <v>0</v>
      </c>
      <c r="L142" s="59">
        <v>39842</v>
      </c>
      <c r="M142" s="59">
        <v>-39842</v>
      </c>
      <c r="N142" s="59">
        <v>-60902</v>
      </c>
    </row>
    <row r="143" spans="1:14" x14ac:dyDescent="0.25">
      <c r="A143" s="1">
        <v>2102101</v>
      </c>
      <c r="B143" s="1" t="s">
        <v>163</v>
      </c>
      <c r="C143" s="1" t="s">
        <v>9</v>
      </c>
      <c r="D143" s="1" t="s">
        <v>399</v>
      </c>
      <c r="E143" s="1">
        <v>9</v>
      </c>
      <c r="F143" s="1" t="s">
        <v>132</v>
      </c>
      <c r="G143" s="1">
        <v>90014</v>
      </c>
      <c r="H143" s="1" t="s">
        <v>420</v>
      </c>
      <c r="I143" s="1" t="s">
        <v>151</v>
      </c>
      <c r="J143" s="60" t="s">
        <v>49</v>
      </c>
      <c r="K143" s="59">
        <v>20230</v>
      </c>
      <c r="L143" s="59">
        <v>0</v>
      </c>
      <c r="M143" s="59">
        <v>20230</v>
      </c>
      <c r="N143" s="59">
        <v>-40672</v>
      </c>
    </row>
    <row r="144" spans="1:14" x14ac:dyDescent="0.25">
      <c r="A144" s="1">
        <v>2102101</v>
      </c>
      <c r="B144" s="1" t="s">
        <v>163</v>
      </c>
      <c r="C144" s="1" t="s">
        <v>9</v>
      </c>
      <c r="D144" s="1" t="s">
        <v>399</v>
      </c>
      <c r="E144" s="1">
        <v>9</v>
      </c>
      <c r="F144" s="1" t="s">
        <v>132</v>
      </c>
      <c r="G144" s="1">
        <v>90014</v>
      </c>
      <c r="H144" s="1" t="s">
        <v>420</v>
      </c>
      <c r="I144" s="1" t="s">
        <v>151</v>
      </c>
      <c r="J144" s="60" t="s">
        <v>49</v>
      </c>
      <c r="K144" s="59">
        <v>0</v>
      </c>
      <c r="L144" s="59">
        <v>20230</v>
      </c>
      <c r="M144" s="59">
        <v>-20230</v>
      </c>
      <c r="N144" s="59">
        <v>-60902</v>
      </c>
    </row>
    <row r="145" spans="1:14" x14ac:dyDescent="0.25">
      <c r="A145" s="1">
        <v>2102101</v>
      </c>
      <c r="B145" s="1" t="s">
        <v>163</v>
      </c>
      <c r="C145" s="1" t="s">
        <v>9</v>
      </c>
      <c r="D145" s="1" t="s">
        <v>399</v>
      </c>
      <c r="E145" s="1">
        <v>9</v>
      </c>
      <c r="F145" s="1" t="s">
        <v>132</v>
      </c>
      <c r="G145" s="1">
        <v>90003</v>
      </c>
      <c r="H145" s="1" t="s">
        <v>419</v>
      </c>
      <c r="I145" s="1" t="s">
        <v>151</v>
      </c>
      <c r="J145" s="60" t="s">
        <v>49</v>
      </c>
      <c r="K145" s="59">
        <v>39842</v>
      </c>
      <c r="L145" s="59">
        <v>0</v>
      </c>
      <c r="M145" s="59">
        <v>39842</v>
      </c>
      <c r="N145" s="59">
        <v>-21060</v>
      </c>
    </row>
    <row r="146" spans="1:14" x14ac:dyDescent="0.25">
      <c r="A146" s="1">
        <v>2102101</v>
      </c>
      <c r="B146" s="1" t="s">
        <v>163</v>
      </c>
      <c r="C146" s="1" t="s">
        <v>9</v>
      </c>
      <c r="D146" s="1" t="s">
        <v>357</v>
      </c>
      <c r="E146" s="1">
        <v>10</v>
      </c>
      <c r="F146" s="1" t="s">
        <v>132</v>
      </c>
      <c r="G146" s="1">
        <v>100001</v>
      </c>
      <c r="H146" s="1" t="s">
        <v>421</v>
      </c>
      <c r="I146" s="1" t="s">
        <v>151</v>
      </c>
      <c r="J146" s="60" t="s">
        <v>49</v>
      </c>
      <c r="K146" s="59">
        <v>0</v>
      </c>
      <c r="L146" s="59">
        <v>499842</v>
      </c>
      <c r="M146" s="59">
        <v>-499842</v>
      </c>
      <c r="N146" s="59">
        <v>-520902</v>
      </c>
    </row>
    <row r="147" spans="1:14" x14ac:dyDescent="0.25">
      <c r="A147" s="1">
        <v>2102101</v>
      </c>
      <c r="B147" s="1" t="s">
        <v>163</v>
      </c>
      <c r="C147" s="1" t="s">
        <v>9</v>
      </c>
      <c r="D147" s="1" t="s">
        <v>359</v>
      </c>
      <c r="E147" s="1">
        <v>10</v>
      </c>
      <c r="F147" s="1" t="s">
        <v>132</v>
      </c>
      <c r="G147" s="1">
        <v>100010</v>
      </c>
      <c r="H147" s="1" t="s">
        <v>360</v>
      </c>
      <c r="I147" s="1" t="s">
        <v>151</v>
      </c>
      <c r="J147" s="60" t="s">
        <v>49</v>
      </c>
      <c r="K147" s="59">
        <v>499842</v>
      </c>
      <c r="L147" s="59">
        <v>0</v>
      </c>
      <c r="M147" s="59">
        <v>499842</v>
      </c>
      <c r="N147" s="59">
        <v>-21060</v>
      </c>
    </row>
    <row r="148" spans="1:14" x14ac:dyDescent="0.25">
      <c r="A148" s="1">
        <v>2102105</v>
      </c>
      <c r="B148" s="1" t="s">
        <v>162</v>
      </c>
      <c r="C148" s="1" t="s">
        <v>219</v>
      </c>
      <c r="D148" s="1" t="s">
        <v>284</v>
      </c>
      <c r="E148" s="1">
        <v>1</v>
      </c>
      <c r="F148" s="1" t="s">
        <v>132</v>
      </c>
      <c r="G148" s="1">
        <v>10014</v>
      </c>
      <c r="H148" s="1" t="s">
        <v>285</v>
      </c>
      <c r="I148" s="1" t="s">
        <v>151</v>
      </c>
      <c r="J148" s="60" t="s">
        <v>49</v>
      </c>
      <c r="K148" s="59">
        <v>10497752</v>
      </c>
      <c r="L148" s="59">
        <v>0</v>
      </c>
      <c r="M148" s="59">
        <v>10497752</v>
      </c>
      <c r="N148" s="59">
        <v>10497752</v>
      </c>
    </row>
    <row r="149" spans="1:14" x14ac:dyDescent="0.25">
      <c r="A149" s="1">
        <v>2102105</v>
      </c>
      <c r="B149" s="1" t="s">
        <v>162</v>
      </c>
      <c r="C149" s="1" t="s">
        <v>219</v>
      </c>
      <c r="D149" s="1" t="s">
        <v>372</v>
      </c>
      <c r="E149" s="1">
        <v>1</v>
      </c>
      <c r="F149" s="1" t="s">
        <v>132</v>
      </c>
      <c r="G149" s="1">
        <v>10005</v>
      </c>
      <c r="H149" s="1" t="s">
        <v>422</v>
      </c>
      <c r="I149" s="1" t="s">
        <v>151</v>
      </c>
      <c r="J149" s="60" t="s">
        <v>49</v>
      </c>
      <c r="K149" s="59">
        <v>0</v>
      </c>
      <c r="L149" s="59">
        <v>10497752</v>
      </c>
      <c r="M149" s="59">
        <v>-10497752</v>
      </c>
      <c r="N149" s="59">
        <v>0</v>
      </c>
    </row>
    <row r="150" spans="1:14" x14ac:dyDescent="0.25">
      <c r="A150" s="1">
        <v>2102105</v>
      </c>
      <c r="B150" s="1" t="s">
        <v>162</v>
      </c>
      <c r="C150" s="1" t="s">
        <v>219</v>
      </c>
      <c r="D150" s="1" t="s">
        <v>290</v>
      </c>
      <c r="E150" s="1">
        <v>2</v>
      </c>
      <c r="F150" s="1" t="s">
        <v>132</v>
      </c>
      <c r="G150" s="1">
        <v>20007</v>
      </c>
      <c r="H150" s="1" t="s">
        <v>292</v>
      </c>
      <c r="I150" s="1" t="s">
        <v>151</v>
      </c>
      <c r="J150" s="60" t="s">
        <v>49</v>
      </c>
      <c r="K150" s="59">
        <v>10493807</v>
      </c>
      <c r="L150" s="59">
        <v>0</v>
      </c>
      <c r="M150" s="59">
        <v>10493807</v>
      </c>
      <c r="N150" s="59">
        <v>10493807</v>
      </c>
    </row>
    <row r="151" spans="1:14" x14ac:dyDescent="0.25">
      <c r="A151" s="1">
        <v>2102105</v>
      </c>
      <c r="B151" s="1" t="s">
        <v>162</v>
      </c>
      <c r="C151" s="1" t="s">
        <v>219</v>
      </c>
      <c r="D151" s="1" t="s">
        <v>381</v>
      </c>
      <c r="E151" s="1">
        <v>2</v>
      </c>
      <c r="F151" s="1" t="s">
        <v>132</v>
      </c>
      <c r="G151" s="1">
        <v>20002</v>
      </c>
      <c r="H151" s="1" t="s">
        <v>423</v>
      </c>
      <c r="I151" s="1" t="s">
        <v>151</v>
      </c>
      <c r="J151" s="60" t="s">
        <v>49</v>
      </c>
      <c r="K151" s="59">
        <v>0</v>
      </c>
      <c r="L151" s="59">
        <v>10493807</v>
      </c>
      <c r="M151" s="59">
        <v>-10493807</v>
      </c>
      <c r="N151" s="59">
        <v>0</v>
      </c>
    </row>
    <row r="152" spans="1:14" x14ac:dyDescent="0.25">
      <c r="A152" s="1">
        <v>2102105</v>
      </c>
      <c r="B152" s="1" t="s">
        <v>162</v>
      </c>
      <c r="C152" s="1" t="s">
        <v>219</v>
      </c>
      <c r="D152" s="1" t="s">
        <v>298</v>
      </c>
      <c r="E152" s="1">
        <v>3</v>
      </c>
      <c r="F152" s="1" t="s">
        <v>132</v>
      </c>
      <c r="G152" s="1">
        <v>30006</v>
      </c>
      <c r="H152" s="1" t="s">
        <v>299</v>
      </c>
      <c r="I152" s="1" t="s">
        <v>151</v>
      </c>
      <c r="J152" s="60" t="s">
        <v>49</v>
      </c>
      <c r="K152" s="59">
        <v>10479526</v>
      </c>
      <c r="L152" s="59">
        <v>0</v>
      </c>
      <c r="M152" s="59">
        <v>10479526</v>
      </c>
      <c r="N152" s="59">
        <v>10479526</v>
      </c>
    </row>
    <row r="153" spans="1:14" x14ac:dyDescent="0.25">
      <c r="A153" s="1">
        <v>2102105</v>
      </c>
      <c r="B153" s="1" t="s">
        <v>162</v>
      </c>
      <c r="C153" s="1" t="s">
        <v>219</v>
      </c>
      <c r="D153" s="1" t="s">
        <v>384</v>
      </c>
      <c r="E153" s="1">
        <v>3</v>
      </c>
      <c r="F153" s="1" t="s">
        <v>132</v>
      </c>
      <c r="G153" s="1">
        <v>30003</v>
      </c>
      <c r="H153" s="1" t="s">
        <v>141</v>
      </c>
      <c r="I153" s="1" t="s">
        <v>151</v>
      </c>
      <c r="J153" s="60" t="s">
        <v>49</v>
      </c>
      <c r="K153" s="59">
        <v>0</v>
      </c>
      <c r="L153" s="59">
        <v>10479526</v>
      </c>
      <c r="M153" s="59">
        <v>-10479526</v>
      </c>
      <c r="N153" s="59">
        <v>0</v>
      </c>
    </row>
    <row r="154" spans="1:14" x14ac:dyDescent="0.25">
      <c r="A154" s="1">
        <v>2102105</v>
      </c>
      <c r="B154" s="1" t="s">
        <v>162</v>
      </c>
      <c r="C154" s="1" t="s">
        <v>219</v>
      </c>
      <c r="D154" s="1" t="s">
        <v>304</v>
      </c>
      <c r="E154" s="1">
        <v>4</v>
      </c>
      <c r="F154" s="1" t="s">
        <v>132</v>
      </c>
      <c r="G154" s="1">
        <v>40004</v>
      </c>
      <c r="H154" s="1" t="s">
        <v>305</v>
      </c>
      <c r="I154" s="1" t="s">
        <v>151</v>
      </c>
      <c r="J154" s="60" t="s">
        <v>49</v>
      </c>
      <c r="K154" s="59">
        <v>10477081</v>
      </c>
      <c r="L154" s="59">
        <v>0</v>
      </c>
      <c r="M154" s="59">
        <v>10477081</v>
      </c>
      <c r="N154" s="59">
        <v>10477081</v>
      </c>
    </row>
    <row r="155" spans="1:14" x14ac:dyDescent="0.25">
      <c r="A155" s="1">
        <v>2102105</v>
      </c>
      <c r="B155" s="1" t="s">
        <v>162</v>
      </c>
      <c r="C155" s="1" t="s">
        <v>219</v>
      </c>
      <c r="D155" s="1" t="s">
        <v>387</v>
      </c>
      <c r="E155" s="1">
        <v>4</v>
      </c>
      <c r="F155" s="1" t="s">
        <v>132</v>
      </c>
      <c r="G155" s="1">
        <v>40002</v>
      </c>
      <c r="H155" s="1" t="s">
        <v>140</v>
      </c>
      <c r="I155" s="1" t="s">
        <v>151</v>
      </c>
      <c r="J155" s="60" t="s">
        <v>49</v>
      </c>
      <c r="K155" s="59">
        <v>0</v>
      </c>
      <c r="L155" s="59">
        <v>10477081</v>
      </c>
      <c r="M155" s="59">
        <v>-10477081</v>
      </c>
      <c r="N155" s="59">
        <v>0</v>
      </c>
    </row>
    <row r="156" spans="1:14" x14ac:dyDescent="0.25">
      <c r="A156" s="1">
        <v>2102105</v>
      </c>
      <c r="B156" s="1" t="s">
        <v>162</v>
      </c>
      <c r="C156" s="1" t="s">
        <v>219</v>
      </c>
      <c r="D156" s="1" t="s">
        <v>315</v>
      </c>
      <c r="E156" s="1">
        <v>5</v>
      </c>
      <c r="F156" s="1" t="s">
        <v>132</v>
      </c>
      <c r="G156" s="1">
        <v>50009</v>
      </c>
      <c r="H156" s="1" t="s">
        <v>316</v>
      </c>
      <c r="I156" s="1" t="s">
        <v>151</v>
      </c>
      <c r="J156" s="60" t="s">
        <v>49</v>
      </c>
      <c r="K156" s="59">
        <v>10476208</v>
      </c>
      <c r="L156" s="59">
        <v>0</v>
      </c>
      <c r="M156" s="59">
        <v>10476208</v>
      </c>
      <c r="N156" s="59">
        <v>10476208</v>
      </c>
    </row>
    <row r="157" spans="1:14" x14ac:dyDescent="0.25">
      <c r="A157" s="1">
        <v>2102105</v>
      </c>
      <c r="B157" s="1" t="s">
        <v>162</v>
      </c>
      <c r="C157" s="1" t="s">
        <v>219</v>
      </c>
      <c r="D157" s="1" t="s">
        <v>390</v>
      </c>
      <c r="E157" s="1">
        <v>5</v>
      </c>
      <c r="F157" s="1" t="s">
        <v>132</v>
      </c>
      <c r="G157" s="1">
        <v>50001</v>
      </c>
      <c r="H157" s="1" t="s">
        <v>139</v>
      </c>
      <c r="I157" s="1" t="s">
        <v>151</v>
      </c>
      <c r="J157" s="60" t="s">
        <v>49</v>
      </c>
      <c r="K157" s="59">
        <v>0</v>
      </c>
      <c r="L157" s="59">
        <v>10476208</v>
      </c>
      <c r="M157" s="59">
        <v>-10476208</v>
      </c>
      <c r="N157" s="59">
        <v>0</v>
      </c>
    </row>
    <row r="158" spans="1:14" x14ac:dyDescent="0.25">
      <c r="A158" s="1">
        <v>2102105</v>
      </c>
      <c r="B158" s="1" t="s">
        <v>162</v>
      </c>
      <c r="C158" s="1" t="s">
        <v>219</v>
      </c>
      <c r="D158" s="1" t="s">
        <v>323</v>
      </c>
      <c r="E158" s="1">
        <v>6</v>
      </c>
      <c r="F158" s="1" t="s">
        <v>132</v>
      </c>
      <c r="G158" s="1">
        <v>60006</v>
      </c>
      <c r="H158" s="1" t="s">
        <v>316</v>
      </c>
      <c r="I158" s="1" t="s">
        <v>151</v>
      </c>
      <c r="J158" s="60" t="s">
        <v>49</v>
      </c>
      <c r="K158" s="59">
        <v>10649739</v>
      </c>
      <c r="L158" s="59">
        <v>0</v>
      </c>
      <c r="M158" s="59">
        <v>10649739</v>
      </c>
      <c r="N158" s="59">
        <v>10649739</v>
      </c>
    </row>
    <row r="159" spans="1:14" x14ac:dyDescent="0.25">
      <c r="A159" s="1">
        <v>2102105</v>
      </c>
      <c r="B159" s="1" t="s">
        <v>162</v>
      </c>
      <c r="C159" s="1" t="s">
        <v>219</v>
      </c>
      <c r="D159" s="1" t="s">
        <v>392</v>
      </c>
      <c r="E159" s="1">
        <v>6</v>
      </c>
      <c r="F159" s="1" t="s">
        <v>132</v>
      </c>
      <c r="G159" s="1">
        <v>60002</v>
      </c>
      <c r="H159" s="1" t="s">
        <v>138</v>
      </c>
      <c r="I159" s="1" t="s">
        <v>151</v>
      </c>
      <c r="J159" s="60" t="s">
        <v>49</v>
      </c>
      <c r="K159" s="59">
        <v>0</v>
      </c>
      <c r="L159" s="59">
        <v>10649739</v>
      </c>
      <c r="M159" s="59">
        <v>-10649739</v>
      </c>
      <c r="N159" s="59">
        <v>0</v>
      </c>
    </row>
    <row r="160" spans="1:14" x14ac:dyDescent="0.25">
      <c r="A160" s="1">
        <v>2102105</v>
      </c>
      <c r="B160" s="1" t="s">
        <v>162</v>
      </c>
      <c r="C160" s="1" t="s">
        <v>219</v>
      </c>
      <c r="D160" s="1" t="s">
        <v>329</v>
      </c>
      <c r="E160" s="1">
        <v>7</v>
      </c>
      <c r="F160" s="1" t="s">
        <v>132</v>
      </c>
      <c r="G160" s="1">
        <v>70008</v>
      </c>
      <c r="H160" s="1" t="s">
        <v>316</v>
      </c>
      <c r="I160" s="1" t="s">
        <v>151</v>
      </c>
      <c r="J160" s="60" t="s">
        <v>49</v>
      </c>
      <c r="K160" s="59">
        <v>10647742</v>
      </c>
      <c r="L160" s="59">
        <v>0</v>
      </c>
      <c r="M160" s="59">
        <v>10647742</v>
      </c>
      <c r="N160" s="59">
        <v>10647742</v>
      </c>
    </row>
    <row r="161" spans="1:14" x14ac:dyDescent="0.25">
      <c r="A161" s="1">
        <v>2102105</v>
      </c>
      <c r="B161" s="1" t="s">
        <v>162</v>
      </c>
      <c r="C161" s="1" t="s">
        <v>219</v>
      </c>
      <c r="D161" s="1" t="s">
        <v>394</v>
      </c>
      <c r="E161" s="1">
        <v>7</v>
      </c>
      <c r="F161" s="1" t="s">
        <v>132</v>
      </c>
      <c r="G161" s="1">
        <v>70001</v>
      </c>
      <c r="H161" s="1" t="s">
        <v>137</v>
      </c>
      <c r="I161" s="1" t="s">
        <v>151</v>
      </c>
      <c r="J161" s="60" t="s">
        <v>49</v>
      </c>
      <c r="K161" s="59">
        <v>0</v>
      </c>
      <c r="L161" s="59">
        <v>10647742</v>
      </c>
      <c r="M161" s="59">
        <v>-10647742</v>
      </c>
      <c r="N161" s="59">
        <v>0</v>
      </c>
    </row>
    <row r="162" spans="1:14" x14ac:dyDescent="0.25">
      <c r="A162" s="1">
        <v>2102105</v>
      </c>
      <c r="B162" s="1" t="s">
        <v>162</v>
      </c>
      <c r="C162" s="1" t="s">
        <v>219</v>
      </c>
      <c r="D162" s="1" t="s">
        <v>344</v>
      </c>
      <c r="E162" s="1">
        <v>8</v>
      </c>
      <c r="F162" s="1" t="s">
        <v>132</v>
      </c>
      <c r="G162" s="1">
        <v>80015</v>
      </c>
      <c r="H162" s="1" t="s">
        <v>316</v>
      </c>
      <c r="I162" s="1" t="s">
        <v>151</v>
      </c>
      <c r="J162" s="60" t="s">
        <v>49</v>
      </c>
      <c r="K162" s="59">
        <v>10640800</v>
      </c>
      <c r="L162" s="59">
        <v>0</v>
      </c>
      <c r="M162" s="59">
        <v>10640800</v>
      </c>
      <c r="N162" s="59">
        <v>10640800</v>
      </c>
    </row>
    <row r="163" spans="1:14" x14ac:dyDescent="0.25">
      <c r="A163" s="1">
        <v>2102105</v>
      </c>
      <c r="B163" s="1" t="s">
        <v>162</v>
      </c>
      <c r="C163" s="1" t="s">
        <v>219</v>
      </c>
      <c r="D163" s="1" t="s">
        <v>376</v>
      </c>
      <c r="E163" s="1">
        <v>8</v>
      </c>
      <c r="F163" s="1" t="s">
        <v>132</v>
      </c>
      <c r="G163" s="1">
        <v>80006</v>
      </c>
      <c r="H163" s="1" t="s">
        <v>185</v>
      </c>
      <c r="I163" s="1" t="s">
        <v>151</v>
      </c>
      <c r="J163" s="60" t="s">
        <v>49</v>
      </c>
      <c r="K163" s="59">
        <v>0</v>
      </c>
      <c r="L163" s="59">
        <v>10640800</v>
      </c>
      <c r="M163" s="59">
        <v>-10640800</v>
      </c>
      <c r="N163" s="59">
        <v>0</v>
      </c>
    </row>
    <row r="164" spans="1:14" x14ac:dyDescent="0.25">
      <c r="A164" s="1">
        <v>2102105</v>
      </c>
      <c r="B164" s="1" t="s">
        <v>162</v>
      </c>
      <c r="C164" s="1" t="s">
        <v>219</v>
      </c>
      <c r="D164" s="1" t="s">
        <v>353</v>
      </c>
      <c r="E164" s="1">
        <v>9</v>
      </c>
      <c r="F164" s="1" t="s">
        <v>132</v>
      </c>
      <c r="G164" s="1">
        <v>90007</v>
      </c>
      <c r="H164" s="1" t="s">
        <v>316</v>
      </c>
      <c r="I164" s="1" t="s">
        <v>151</v>
      </c>
      <c r="J164" s="60" t="s">
        <v>49</v>
      </c>
      <c r="K164" s="59">
        <v>10644147</v>
      </c>
      <c r="L164" s="59">
        <v>0</v>
      </c>
      <c r="M164" s="59">
        <v>10644147</v>
      </c>
      <c r="N164" s="59">
        <v>10644147</v>
      </c>
    </row>
    <row r="165" spans="1:14" x14ac:dyDescent="0.25">
      <c r="A165" s="1">
        <v>2102105</v>
      </c>
      <c r="B165" s="1" t="s">
        <v>162</v>
      </c>
      <c r="C165" s="1" t="s">
        <v>219</v>
      </c>
      <c r="D165" s="1" t="s">
        <v>399</v>
      </c>
      <c r="E165" s="1">
        <v>9</v>
      </c>
      <c r="F165" s="1" t="s">
        <v>132</v>
      </c>
      <c r="G165" s="1">
        <v>90001</v>
      </c>
      <c r="H165" s="1" t="s">
        <v>204</v>
      </c>
      <c r="I165" s="1" t="s">
        <v>151</v>
      </c>
      <c r="J165" s="60" t="s">
        <v>49</v>
      </c>
      <c r="K165" s="59">
        <v>0</v>
      </c>
      <c r="L165" s="59">
        <v>10644147</v>
      </c>
      <c r="M165" s="59">
        <v>-10644147</v>
      </c>
      <c r="N165" s="59">
        <v>0</v>
      </c>
    </row>
    <row r="166" spans="1:14" x14ac:dyDescent="0.25">
      <c r="A166" s="1">
        <v>2102105</v>
      </c>
      <c r="B166" s="1" t="s">
        <v>162</v>
      </c>
      <c r="C166" s="1" t="s">
        <v>219</v>
      </c>
      <c r="D166" s="1" t="s">
        <v>359</v>
      </c>
      <c r="E166" s="1">
        <v>10</v>
      </c>
      <c r="F166" s="1" t="s">
        <v>132</v>
      </c>
      <c r="G166" s="1">
        <v>100009</v>
      </c>
      <c r="H166" s="1" t="s">
        <v>316</v>
      </c>
      <c r="I166" s="1" t="s">
        <v>151</v>
      </c>
      <c r="J166" s="60" t="s">
        <v>49</v>
      </c>
      <c r="K166" s="59">
        <v>10645857</v>
      </c>
      <c r="L166" s="59">
        <v>0</v>
      </c>
      <c r="M166" s="59">
        <v>10645857</v>
      </c>
      <c r="N166" s="59">
        <v>10645857</v>
      </c>
    </row>
    <row r="167" spans="1:14" x14ac:dyDescent="0.25">
      <c r="A167" s="1">
        <v>2102105</v>
      </c>
      <c r="B167" s="1" t="s">
        <v>162</v>
      </c>
      <c r="C167" s="1" t="s">
        <v>219</v>
      </c>
      <c r="D167" s="1" t="s">
        <v>402</v>
      </c>
      <c r="E167" s="1">
        <v>10</v>
      </c>
      <c r="F167" s="1" t="s">
        <v>132</v>
      </c>
      <c r="G167" s="1">
        <v>100002</v>
      </c>
      <c r="H167" s="1" t="s">
        <v>205</v>
      </c>
      <c r="I167" s="1" t="s">
        <v>151</v>
      </c>
      <c r="J167" s="60" t="s">
        <v>49</v>
      </c>
      <c r="K167" s="59">
        <v>0</v>
      </c>
      <c r="L167" s="59">
        <v>10645857</v>
      </c>
      <c r="M167" s="59">
        <v>-10645857</v>
      </c>
      <c r="N167" s="59">
        <v>0</v>
      </c>
    </row>
    <row r="168" spans="1:14" x14ac:dyDescent="0.25">
      <c r="A168" s="1">
        <v>2102105</v>
      </c>
      <c r="B168" s="1" t="s">
        <v>162</v>
      </c>
      <c r="C168" s="1" t="s">
        <v>219</v>
      </c>
      <c r="D168" s="1" t="s">
        <v>365</v>
      </c>
      <c r="E168" s="1">
        <v>11</v>
      </c>
      <c r="F168" s="1" t="s">
        <v>132</v>
      </c>
      <c r="G168" s="1">
        <v>110013</v>
      </c>
      <c r="H168" s="1" t="s">
        <v>316</v>
      </c>
      <c r="I168" s="1" t="s">
        <v>151</v>
      </c>
      <c r="J168" s="60" t="s">
        <v>49</v>
      </c>
      <c r="K168" s="59">
        <v>10641181</v>
      </c>
      <c r="L168" s="59">
        <v>0</v>
      </c>
      <c r="M168" s="59">
        <v>10641181</v>
      </c>
      <c r="N168" s="59">
        <v>10641181</v>
      </c>
    </row>
    <row r="169" spans="1:14" x14ac:dyDescent="0.25">
      <c r="A169" s="1">
        <v>2102105</v>
      </c>
      <c r="B169" s="1" t="s">
        <v>162</v>
      </c>
      <c r="C169" s="1" t="s">
        <v>219</v>
      </c>
      <c r="D169" s="1" t="s">
        <v>405</v>
      </c>
      <c r="E169" s="1">
        <v>11</v>
      </c>
      <c r="F169" s="1" t="s">
        <v>132</v>
      </c>
      <c r="G169" s="1">
        <v>110002</v>
      </c>
      <c r="H169" s="1" t="s">
        <v>206</v>
      </c>
      <c r="I169" s="1" t="s">
        <v>151</v>
      </c>
      <c r="J169" s="60" t="s">
        <v>49</v>
      </c>
      <c r="K169" s="59">
        <v>0</v>
      </c>
      <c r="L169" s="59">
        <v>10641181</v>
      </c>
      <c r="M169" s="59">
        <v>-10641181</v>
      </c>
      <c r="N169" s="59">
        <v>0</v>
      </c>
    </row>
    <row r="170" spans="1:14" x14ac:dyDescent="0.25">
      <c r="A170" s="1">
        <v>2102105</v>
      </c>
      <c r="B170" s="1" t="s">
        <v>162</v>
      </c>
      <c r="C170" s="1" t="s">
        <v>219</v>
      </c>
      <c r="D170" s="1" t="s">
        <v>405</v>
      </c>
      <c r="E170" s="1">
        <v>11</v>
      </c>
      <c r="F170" s="1" t="s">
        <v>132</v>
      </c>
      <c r="G170" s="1">
        <v>110005</v>
      </c>
      <c r="H170" s="1" t="s">
        <v>424</v>
      </c>
      <c r="I170" s="1" t="s">
        <v>151</v>
      </c>
      <c r="J170" s="60" t="s">
        <v>49</v>
      </c>
      <c r="K170" s="59">
        <v>10641181</v>
      </c>
      <c r="L170" s="59">
        <v>0</v>
      </c>
      <c r="M170" s="59">
        <v>10641181</v>
      </c>
      <c r="N170" s="59">
        <v>10641181</v>
      </c>
    </row>
    <row r="171" spans="1:14" x14ac:dyDescent="0.25">
      <c r="A171" s="1">
        <v>2102105</v>
      </c>
      <c r="B171" s="1" t="s">
        <v>162</v>
      </c>
      <c r="C171" s="1" t="s">
        <v>219</v>
      </c>
      <c r="D171" s="1" t="s">
        <v>405</v>
      </c>
      <c r="E171" s="1">
        <v>11</v>
      </c>
      <c r="F171" s="1" t="s">
        <v>132</v>
      </c>
      <c r="G171" s="1">
        <v>110001</v>
      </c>
      <c r="H171" s="1" t="s">
        <v>206</v>
      </c>
      <c r="I171" s="1" t="s">
        <v>151</v>
      </c>
      <c r="J171" s="60" t="s">
        <v>49</v>
      </c>
      <c r="K171" s="59">
        <v>0</v>
      </c>
      <c r="L171" s="59">
        <v>10641181</v>
      </c>
      <c r="M171" s="59">
        <v>-10641181</v>
      </c>
      <c r="N171" s="59">
        <v>0</v>
      </c>
    </row>
    <row r="172" spans="1:14" x14ac:dyDescent="0.25">
      <c r="A172" s="1">
        <v>2102105</v>
      </c>
      <c r="B172" s="1" t="s">
        <v>162</v>
      </c>
      <c r="C172" s="1" t="s">
        <v>219</v>
      </c>
      <c r="D172" s="1" t="s">
        <v>466</v>
      </c>
      <c r="E172" s="1">
        <v>12</v>
      </c>
      <c r="F172" s="1" t="s">
        <v>132</v>
      </c>
      <c r="G172" s="1">
        <v>120016</v>
      </c>
      <c r="H172" s="1" t="s">
        <v>316</v>
      </c>
      <c r="I172" s="1" t="s">
        <v>151</v>
      </c>
      <c r="J172" s="60" t="s">
        <v>49</v>
      </c>
      <c r="K172" s="59">
        <v>10640757</v>
      </c>
      <c r="L172" s="59">
        <v>0</v>
      </c>
      <c r="M172" s="59">
        <v>10640757</v>
      </c>
      <c r="N172" s="59">
        <v>10640757</v>
      </c>
    </row>
    <row r="173" spans="1:14" x14ac:dyDescent="0.25">
      <c r="A173" s="1">
        <v>2102105</v>
      </c>
      <c r="B173" s="1" t="s">
        <v>162</v>
      </c>
      <c r="C173" s="1" t="s">
        <v>219</v>
      </c>
      <c r="D173" s="1" t="s">
        <v>469</v>
      </c>
      <c r="E173" s="1">
        <v>12</v>
      </c>
      <c r="F173" s="1" t="s">
        <v>132</v>
      </c>
      <c r="G173" s="1">
        <v>120001</v>
      </c>
      <c r="H173" s="1" t="s">
        <v>470</v>
      </c>
      <c r="I173" s="1" t="s">
        <v>151</v>
      </c>
      <c r="J173" s="60" t="s">
        <v>49</v>
      </c>
      <c r="K173" s="59">
        <v>0</v>
      </c>
      <c r="L173" s="59">
        <v>10640757</v>
      </c>
      <c r="M173" s="59">
        <v>-10640757</v>
      </c>
      <c r="N173" s="59">
        <v>0</v>
      </c>
    </row>
    <row r="174" spans="1:14" x14ac:dyDescent="0.25">
      <c r="A174" s="1">
        <v>2102107</v>
      </c>
      <c r="B174" s="1" t="s">
        <v>3</v>
      </c>
      <c r="C174" s="1" t="s">
        <v>10</v>
      </c>
      <c r="D174" s="1" t="s">
        <v>153</v>
      </c>
      <c r="E174" s="1">
        <v>0</v>
      </c>
      <c r="F174" s="1" t="s">
        <v>132</v>
      </c>
      <c r="G174" s="1">
        <v>0</v>
      </c>
      <c r="H174" s="1" t="s">
        <v>152</v>
      </c>
      <c r="I174" s="1" t="s">
        <v>151</v>
      </c>
      <c r="J174" s="61"/>
      <c r="K174" s="59">
        <v>0</v>
      </c>
      <c r="L174" s="59">
        <v>4109506</v>
      </c>
      <c r="M174" s="59">
        <v>-4109506</v>
      </c>
      <c r="N174" s="59">
        <v>-4109506</v>
      </c>
    </row>
    <row r="175" spans="1:14" x14ac:dyDescent="0.25">
      <c r="A175" s="1">
        <v>2102107</v>
      </c>
      <c r="B175" s="1" t="s">
        <v>3</v>
      </c>
      <c r="C175" s="1" t="s">
        <v>10</v>
      </c>
      <c r="D175" s="1" t="s">
        <v>387</v>
      </c>
      <c r="E175" s="1">
        <v>4</v>
      </c>
      <c r="F175" s="1" t="s">
        <v>132</v>
      </c>
      <c r="G175" s="1">
        <v>40011</v>
      </c>
      <c r="H175" s="1" t="s">
        <v>425</v>
      </c>
      <c r="I175" s="1" t="s">
        <v>151</v>
      </c>
      <c r="J175" s="60" t="s">
        <v>49</v>
      </c>
      <c r="K175" s="59">
        <v>0</v>
      </c>
      <c r="L175" s="59">
        <v>1200000</v>
      </c>
      <c r="M175" s="59">
        <v>-1200000</v>
      </c>
      <c r="N175" s="59">
        <v>-5309506</v>
      </c>
    </row>
    <row r="176" spans="1:14" x14ac:dyDescent="0.25">
      <c r="A176" s="1">
        <v>2102107</v>
      </c>
      <c r="B176" s="1" t="s">
        <v>3</v>
      </c>
      <c r="C176" s="1" t="s">
        <v>10</v>
      </c>
      <c r="D176" s="1" t="s">
        <v>390</v>
      </c>
      <c r="E176" s="1">
        <v>5</v>
      </c>
      <c r="F176" s="1" t="s">
        <v>132</v>
      </c>
      <c r="G176" s="1">
        <v>50007</v>
      </c>
      <c r="H176" s="1" t="s">
        <v>426</v>
      </c>
      <c r="I176" s="1" t="s">
        <v>151</v>
      </c>
      <c r="J176" s="60" t="s">
        <v>49</v>
      </c>
      <c r="K176" s="59">
        <v>1200000</v>
      </c>
      <c r="L176" s="59">
        <v>0</v>
      </c>
      <c r="M176" s="59">
        <v>1200000</v>
      </c>
      <c r="N176" s="59">
        <v>-4109506</v>
      </c>
    </row>
    <row r="177" spans="1:14" x14ac:dyDescent="0.25">
      <c r="A177" s="1">
        <v>2102107</v>
      </c>
      <c r="B177" s="1" t="s">
        <v>3</v>
      </c>
      <c r="C177" s="1" t="s">
        <v>10</v>
      </c>
      <c r="D177" s="1" t="s">
        <v>392</v>
      </c>
      <c r="E177" s="1">
        <v>6</v>
      </c>
      <c r="F177" s="1" t="s">
        <v>132</v>
      </c>
      <c r="G177" s="1">
        <v>60008</v>
      </c>
      <c r="H177" s="1" t="s">
        <v>186</v>
      </c>
      <c r="I177" s="1" t="s">
        <v>151</v>
      </c>
      <c r="J177" s="60" t="s">
        <v>49</v>
      </c>
      <c r="K177" s="59">
        <v>0</v>
      </c>
      <c r="L177" s="59">
        <v>1300000</v>
      </c>
      <c r="M177" s="59">
        <v>-1300000</v>
      </c>
      <c r="N177" s="59">
        <v>-5409506</v>
      </c>
    </row>
    <row r="178" spans="1:14" x14ac:dyDescent="0.25">
      <c r="A178" s="1">
        <v>2102107</v>
      </c>
      <c r="B178" s="1" t="s">
        <v>3</v>
      </c>
      <c r="C178" s="1" t="s">
        <v>10</v>
      </c>
      <c r="D178" s="1" t="s">
        <v>394</v>
      </c>
      <c r="E178" s="1">
        <v>7</v>
      </c>
      <c r="F178" s="1" t="s">
        <v>132</v>
      </c>
      <c r="G178" s="1">
        <v>70017</v>
      </c>
      <c r="H178" s="1" t="s">
        <v>186</v>
      </c>
      <c r="I178" s="1" t="s">
        <v>151</v>
      </c>
      <c r="J178" s="60" t="s">
        <v>49</v>
      </c>
      <c r="K178" s="59">
        <v>0</v>
      </c>
      <c r="L178" s="59">
        <v>1300000</v>
      </c>
      <c r="M178" s="59">
        <v>-1300000</v>
      </c>
      <c r="N178" s="59">
        <v>-6709506</v>
      </c>
    </row>
    <row r="179" spans="1:14" x14ac:dyDescent="0.25">
      <c r="A179" s="1">
        <v>2102107</v>
      </c>
      <c r="B179" s="1" t="s">
        <v>3</v>
      </c>
      <c r="C179" s="1" t="s">
        <v>10</v>
      </c>
      <c r="D179" s="1" t="s">
        <v>376</v>
      </c>
      <c r="E179" s="1">
        <v>8</v>
      </c>
      <c r="F179" s="1" t="s">
        <v>132</v>
      </c>
      <c r="G179" s="1">
        <v>80023</v>
      </c>
      <c r="H179" s="1" t="s">
        <v>426</v>
      </c>
      <c r="I179" s="1" t="s">
        <v>151</v>
      </c>
      <c r="J179" s="60" t="s">
        <v>49</v>
      </c>
      <c r="K179" s="59">
        <v>1300000</v>
      </c>
      <c r="L179" s="59">
        <v>0</v>
      </c>
      <c r="M179" s="59">
        <v>1300000</v>
      </c>
      <c r="N179" s="59">
        <v>-5409506</v>
      </c>
    </row>
    <row r="180" spans="1:14" x14ac:dyDescent="0.25">
      <c r="A180" s="1">
        <v>2102107</v>
      </c>
      <c r="B180" s="1" t="s">
        <v>3</v>
      </c>
      <c r="C180" s="1" t="s">
        <v>10</v>
      </c>
      <c r="D180" s="1" t="s">
        <v>376</v>
      </c>
      <c r="E180" s="1">
        <v>8</v>
      </c>
      <c r="F180" s="1" t="s">
        <v>132</v>
      </c>
      <c r="G180" s="1">
        <v>80024</v>
      </c>
      <c r="H180" s="1" t="s">
        <v>187</v>
      </c>
      <c r="I180" s="1" t="s">
        <v>151</v>
      </c>
      <c r="J180" s="60" t="s">
        <v>49</v>
      </c>
      <c r="K180" s="59">
        <v>0</v>
      </c>
      <c r="L180" s="59">
        <v>1300000</v>
      </c>
      <c r="M180" s="59">
        <v>-1300000</v>
      </c>
      <c r="N180" s="59">
        <v>-6709506</v>
      </c>
    </row>
    <row r="181" spans="1:14" x14ac:dyDescent="0.25">
      <c r="A181" s="1">
        <v>2102107</v>
      </c>
      <c r="B181" s="1" t="s">
        <v>3</v>
      </c>
      <c r="C181" s="1" t="s">
        <v>10</v>
      </c>
      <c r="D181" s="1" t="s">
        <v>376</v>
      </c>
      <c r="E181" s="1">
        <v>8</v>
      </c>
      <c r="F181" s="1" t="s">
        <v>132</v>
      </c>
      <c r="G181" s="1">
        <v>80022</v>
      </c>
      <c r="H181" s="1" t="s">
        <v>426</v>
      </c>
      <c r="I181" s="1" t="s">
        <v>151</v>
      </c>
      <c r="J181" s="60" t="s">
        <v>49</v>
      </c>
      <c r="K181" s="59">
        <v>1300000</v>
      </c>
      <c r="L181" s="59">
        <v>0</v>
      </c>
      <c r="M181" s="59">
        <v>1300000</v>
      </c>
      <c r="N181" s="59">
        <v>-5409506</v>
      </c>
    </row>
    <row r="182" spans="1:14" x14ac:dyDescent="0.25">
      <c r="A182" s="1">
        <v>2102107</v>
      </c>
      <c r="B182" s="1" t="s">
        <v>3</v>
      </c>
      <c r="C182" s="1" t="s">
        <v>10</v>
      </c>
      <c r="D182" s="1" t="s">
        <v>399</v>
      </c>
      <c r="E182" s="1">
        <v>9</v>
      </c>
      <c r="F182" s="1" t="s">
        <v>132</v>
      </c>
      <c r="G182" s="1">
        <v>90015</v>
      </c>
      <c r="H182" s="1" t="s">
        <v>207</v>
      </c>
      <c r="I182" s="1" t="s">
        <v>151</v>
      </c>
      <c r="J182" s="60" t="s">
        <v>49</v>
      </c>
      <c r="K182" s="59">
        <v>0</v>
      </c>
      <c r="L182" s="59">
        <v>1300000</v>
      </c>
      <c r="M182" s="59">
        <v>-1300000</v>
      </c>
      <c r="N182" s="59">
        <v>-6709506</v>
      </c>
    </row>
    <row r="183" spans="1:14" x14ac:dyDescent="0.25">
      <c r="A183" s="1">
        <v>2102107</v>
      </c>
      <c r="B183" s="1" t="s">
        <v>3</v>
      </c>
      <c r="C183" s="1" t="s">
        <v>10</v>
      </c>
      <c r="D183" s="1" t="s">
        <v>402</v>
      </c>
      <c r="E183" s="1">
        <v>10</v>
      </c>
      <c r="F183" s="1" t="s">
        <v>132</v>
      </c>
      <c r="G183" s="1">
        <v>100017</v>
      </c>
      <c r="H183" s="1" t="s">
        <v>208</v>
      </c>
      <c r="I183" s="1" t="s">
        <v>151</v>
      </c>
      <c r="J183" s="60" t="s">
        <v>49</v>
      </c>
      <c r="K183" s="59">
        <v>0</v>
      </c>
      <c r="L183" s="59">
        <v>1300000</v>
      </c>
      <c r="M183" s="59">
        <v>-1300000</v>
      </c>
      <c r="N183" s="59">
        <v>-8009506</v>
      </c>
    </row>
    <row r="184" spans="1:14" x14ac:dyDescent="0.25">
      <c r="A184" s="1">
        <v>2102107</v>
      </c>
      <c r="B184" s="1" t="s">
        <v>3</v>
      </c>
      <c r="C184" s="1" t="s">
        <v>10</v>
      </c>
      <c r="D184" s="1" t="s">
        <v>402</v>
      </c>
      <c r="E184" s="1">
        <v>10</v>
      </c>
      <c r="F184" s="1" t="s">
        <v>132</v>
      </c>
      <c r="G184" s="1">
        <v>100019</v>
      </c>
      <c r="H184" s="1" t="s">
        <v>208</v>
      </c>
      <c r="I184" s="1" t="s">
        <v>151</v>
      </c>
      <c r="J184" s="60" t="s">
        <v>49</v>
      </c>
      <c r="K184" s="59">
        <v>0</v>
      </c>
      <c r="L184" s="59">
        <v>1300000</v>
      </c>
      <c r="M184" s="59">
        <v>-1300000</v>
      </c>
      <c r="N184" s="59">
        <v>-9309506</v>
      </c>
    </row>
    <row r="185" spans="1:14" x14ac:dyDescent="0.25">
      <c r="A185" s="1">
        <v>2102107</v>
      </c>
      <c r="B185" s="1" t="s">
        <v>3</v>
      </c>
      <c r="C185" s="1" t="s">
        <v>10</v>
      </c>
      <c r="D185" s="1" t="s">
        <v>402</v>
      </c>
      <c r="E185" s="1">
        <v>10</v>
      </c>
      <c r="F185" s="1" t="s">
        <v>132</v>
      </c>
      <c r="G185" s="1">
        <v>100018</v>
      </c>
      <c r="H185" s="1" t="s">
        <v>427</v>
      </c>
      <c r="I185" s="1" t="s">
        <v>151</v>
      </c>
      <c r="J185" s="60" t="s">
        <v>49</v>
      </c>
      <c r="K185" s="59">
        <v>1300000</v>
      </c>
      <c r="L185" s="59">
        <v>0</v>
      </c>
      <c r="M185" s="59">
        <v>1300000</v>
      </c>
      <c r="N185" s="59">
        <v>-8009506</v>
      </c>
    </row>
    <row r="186" spans="1:14" x14ac:dyDescent="0.25">
      <c r="A186" s="1">
        <v>2102107</v>
      </c>
      <c r="B186" s="1" t="s">
        <v>3</v>
      </c>
      <c r="C186" s="1" t="s">
        <v>10</v>
      </c>
      <c r="D186" s="1" t="s">
        <v>403</v>
      </c>
      <c r="E186" s="1">
        <v>11</v>
      </c>
      <c r="F186" s="1" t="s">
        <v>132</v>
      </c>
      <c r="G186" s="1">
        <v>110016</v>
      </c>
      <c r="H186" s="1" t="s">
        <v>427</v>
      </c>
      <c r="I186" s="1" t="s">
        <v>151</v>
      </c>
      <c r="J186" s="60" t="s">
        <v>49</v>
      </c>
      <c r="K186" s="59">
        <v>1300000</v>
      </c>
      <c r="L186" s="59">
        <v>0</v>
      </c>
      <c r="M186" s="59">
        <v>1300000</v>
      </c>
      <c r="N186" s="59">
        <v>-6709506</v>
      </c>
    </row>
    <row r="187" spans="1:14" x14ac:dyDescent="0.25">
      <c r="A187" s="1">
        <v>2102107</v>
      </c>
      <c r="B187" s="1" t="s">
        <v>3</v>
      </c>
      <c r="C187" s="1" t="s">
        <v>10</v>
      </c>
      <c r="D187" s="1" t="s">
        <v>403</v>
      </c>
      <c r="E187" s="1">
        <v>11</v>
      </c>
      <c r="F187" s="1" t="s">
        <v>132</v>
      </c>
      <c r="G187" s="1">
        <v>110015</v>
      </c>
      <c r="H187" s="1" t="s">
        <v>427</v>
      </c>
      <c r="I187" s="1" t="s">
        <v>151</v>
      </c>
      <c r="J187" s="60" t="s">
        <v>49</v>
      </c>
      <c r="K187" s="59">
        <v>1300000</v>
      </c>
      <c r="L187" s="59">
        <v>0</v>
      </c>
      <c r="M187" s="59">
        <v>1300000</v>
      </c>
      <c r="N187" s="59">
        <v>-5409506</v>
      </c>
    </row>
    <row r="188" spans="1:14" x14ac:dyDescent="0.25">
      <c r="A188" s="1">
        <v>2102107</v>
      </c>
      <c r="B188" s="1" t="s">
        <v>3</v>
      </c>
      <c r="C188" s="1" t="s">
        <v>10</v>
      </c>
      <c r="D188" s="1" t="s">
        <v>403</v>
      </c>
      <c r="E188" s="1">
        <v>11</v>
      </c>
      <c r="F188" s="1" t="s">
        <v>132</v>
      </c>
      <c r="G188" s="1">
        <v>110014</v>
      </c>
      <c r="H188" s="1" t="s">
        <v>427</v>
      </c>
      <c r="I188" s="1" t="s">
        <v>151</v>
      </c>
      <c r="J188" s="60" t="s">
        <v>49</v>
      </c>
      <c r="K188" s="59">
        <v>1300000</v>
      </c>
      <c r="L188" s="59">
        <v>0</v>
      </c>
      <c r="M188" s="59">
        <v>1300000</v>
      </c>
      <c r="N188" s="59">
        <v>-4109506</v>
      </c>
    </row>
    <row r="189" spans="1:14" x14ac:dyDescent="0.25">
      <c r="A189" s="1">
        <v>2102107</v>
      </c>
      <c r="B189" s="1" t="s">
        <v>3</v>
      </c>
      <c r="C189" s="1" t="s">
        <v>10</v>
      </c>
      <c r="D189" s="1" t="s">
        <v>405</v>
      </c>
      <c r="E189" s="1">
        <v>11</v>
      </c>
      <c r="F189" s="1" t="s">
        <v>132</v>
      </c>
      <c r="G189" s="1">
        <v>110021</v>
      </c>
      <c r="H189" s="1" t="s">
        <v>428</v>
      </c>
      <c r="I189" s="1" t="s">
        <v>151</v>
      </c>
      <c r="J189" s="60" t="s">
        <v>49</v>
      </c>
      <c r="K189" s="59">
        <v>0</v>
      </c>
      <c r="L189" s="59">
        <v>1300000</v>
      </c>
      <c r="M189" s="59">
        <v>-1300000</v>
      </c>
      <c r="N189" s="59">
        <v>-5409506</v>
      </c>
    </row>
    <row r="190" spans="1:14" x14ac:dyDescent="0.25">
      <c r="A190" s="1">
        <v>2102107</v>
      </c>
      <c r="B190" s="1" t="s">
        <v>3</v>
      </c>
      <c r="C190" s="1" t="s">
        <v>10</v>
      </c>
      <c r="D190" s="1" t="s">
        <v>454</v>
      </c>
      <c r="E190" s="1">
        <v>12</v>
      </c>
      <c r="F190" s="1" t="s">
        <v>132</v>
      </c>
      <c r="G190" s="1">
        <v>120021</v>
      </c>
      <c r="H190" s="1" t="s">
        <v>427</v>
      </c>
      <c r="I190" s="1" t="s">
        <v>151</v>
      </c>
      <c r="J190" s="60" t="s">
        <v>49</v>
      </c>
      <c r="K190" s="59">
        <v>1300000</v>
      </c>
      <c r="L190" s="59">
        <v>0</v>
      </c>
      <c r="M190" s="59">
        <v>1300000</v>
      </c>
      <c r="N190" s="59">
        <v>-4109506</v>
      </c>
    </row>
    <row r="191" spans="1:14" x14ac:dyDescent="0.25">
      <c r="A191" s="1">
        <v>2102107</v>
      </c>
      <c r="B191" s="1" t="s">
        <v>3</v>
      </c>
      <c r="C191" s="1" t="s">
        <v>10</v>
      </c>
      <c r="D191" s="1" t="s">
        <v>468</v>
      </c>
      <c r="E191" s="1">
        <v>12</v>
      </c>
      <c r="F191" s="1" t="s">
        <v>132</v>
      </c>
      <c r="G191" s="1">
        <v>120022</v>
      </c>
      <c r="H191" s="1" t="s">
        <v>471</v>
      </c>
      <c r="I191" s="1" t="s">
        <v>151</v>
      </c>
      <c r="J191" s="60" t="s">
        <v>49</v>
      </c>
      <c r="K191" s="59">
        <v>0</v>
      </c>
      <c r="L191" s="59">
        <v>1300000</v>
      </c>
      <c r="M191" s="59">
        <v>-1300000</v>
      </c>
      <c r="N191" s="59">
        <v>-5409506</v>
      </c>
    </row>
    <row r="192" spans="1:14" x14ac:dyDescent="0.25">
      <c r="A192" s="1">
        <v>2102110</v>
      </c>
      <c r="B192" s="1" t="s">
        <v>161</v>
      </c>
      <c r="C192" s="1" t="s">
        <v>221</v>
      </c>
      <c r="D192" s="1" t="s">
        <v>384</v>
      </c>
      <c r="E192" s="1">
        <v>3</v>
      </c>
      <c r="F192" s="1" t="s">
        <v>132</v>
      </c>
      <c r="G192" s="1">
        <v>30004</v>
      </c>
      <c r="H192" s="1" t="s">
        <v>408</v>
      </c>
      <c r="I192" s="1" t="s">
        <v>151</v>
      </c>
      <c r="J192" s="60" t="s">
        <v>49</v>
      </c>
      <c r="K192" s="59">
        <v>20230</v>
      </c>
      <c r="L192" s="59">
        <v>0</v>
      </c>
      <c r="M192" s="59">
        <v>20230</v>
      </c>
      <c r="N192" s="59">
        <v>20230</v>
      </c>
    </row>
    <row r="193" spans="1:14" x14ac:dyDescent="0.25">
      <c r="A193" s="1">
        <v>2102110</v>
      </c>
      <c r="B193" s="1" t="s">
        <v>161</v>
      </c>
      <c r="C193" s="1" t="s">
        <v>221</v>
      </c>
      <c r="D193" s="1" t="s">
        <v>384</v>
      </c>
      <c r="E193" s="1">
        <v>3</v>
      </c>
      <c r="F193" s="1" t="s">
        <v>132</v>
      </c>
      <c r="G193" s="1">
        <v>30005</v>
      </c>
      <c r="H193" s="1" t="s">
        <v>409</v>
      </c>
      <c r="I193" s="1" t="s">
        <v>151</v>
      </c>
      <c r="J193" s="60" t="s">
        <v>49</v>
      </c>
      <c r="K193" s="59">
        <v>0</v>
      </c>
      <c r="L193" s="59">
        <v>20230</v>
      </c>
      <c r="M193" s="59">
        <v>-20230</v>
      </c>
      <c r="N193" s="59">
        <v>0</v>
      </c>
    </row>
    <row r="194" spans="1:14" x14ac:dyDescent="0.25">
      <c r="A194" s="1">
        <v>2102401</v>
      </c>
      <c r="B194" s="1" t="s">
        <v>160</v>
      </c>
      <c r="C194" s="1" t="s">
        <v>11</v>
      </c>
      <c r="D194" s="1" t="s">
        <v>429</v>
      </c>
      <c r="E194" s="1">
        <v>6</v>
      </c>
      <c r="F194" s="1" t="s">
        <v>132</v>
      </c>
      <c r="G194" s="1">
        <v>60003</v>
      </c>
      <c r="H194" s="1" t="s">
        <v>430</v>
      </c>
      <c r="I194" s="1" t="s">
        <v>151</v>
      </c>
      <c r="J194" s="60" t="s">
        <v>49</v>
      </c>
      <c r="K194" s="59">
        <v>0</v>
      </c>
      <c r="L194" s="59">
        <v>180000</v>
      </c>
      <c r="M194" s="59">
        <v>-180000</v>
      </c>
      <c r="N194" s="59">
        <v>-180000</v>
      </c>
    </row>
    <row r="195" spans="1:14" x14ac:dyDescent="0.25">
      <c r="A195" s="1">
        <v>2102401</v>
      </c>
      <c r="B195" s="1" t="s">
        <v>160</v>
      </c>
      <c r="C195" s="1" t="s">
        <v>11</v>
      </c>
      <c r="D195" s="1" t="s">
        <v>319</v>
      </c>
      <c r="E195" s="1">
        <v>6</v>
      </c>
      <c r="F195" s="1" t="s">
        <v>132</v>
      </c>
      <c r="G195" s="1">
        <v>60005</v>
      </c>
      <c r="H195" s="1" t="s">
        <v>320</v>
      </c>
      <c r="I195" s="1" t="s">
        <v>151</v>
      </c>
      <c r="J195" s="60" t="s">
        <v>49</v>
      </c>
      <c r="K195" s="59">
        <v>180000</v>
      </c>
      <c r="L195" s="59">
        <v>0</v>
      </c>
      <c r="M195" s="59">
        <v>180000</v>
      </c>
      <c r="N195" s="59">
        <v>0</v>
      </c>
    </row>
    <row r="196" spans="1:14" x14ac:dyDescent="0.25">
      <c r="A196" s="1">
        <v>2102401</v>
      </c>
      <c r="B196" s="1" t="s">
        <v>160</v>
      </c>
      <c r="C196" s="1" t="s">
        <v>11</v>
      </c>
      <c r="D196" s="1" t="s">
        <v>332</v>
      </c>
      <c r="E196" s="1">
        <v>8</v>
      </c>
      <c r="F196" s="1" t="s">
        <v>132</v>
      </c>
      <c r="G196" s="1">
        <v>80003</v>
      </c>
      <c r="H196" s="1" t="s">
        <v>431</v>
      </c>
      <c r="I196" s="1" t="s">
        <v>151</v>
      </c>
      <c r="J196" s="60" t="s">
        <v>49</v>
      </c>
      <c r="K196" s="59">
        <v>0</v>
      </c>
      <c r="L196" s="59">
        <v>120000</v>
      </c>
      <c r="M196" s="59">
        <v>-120000</v>
      </c>
      <c r="N196" s="59">
        <v>-120000</v>
      </c>
    </row>
    <row r="197" spans="1:14" x14ac:dyDescent="0.25">
      <c r="A197" s="1">
        <v>2102401</v>
      </c>
      <c r="B197" s="1" t="s">
        <v>160</v>
      </c>
      <c r="C197" s="1" t="s">
        <v>11</v>
      </c>
      <c r="D197" s="1" t="s">
        <v>338</v>
      </c>
      <c r="E197" s="1">
        <v>8</v>
      </c>
      <c r="F197" s="1" t="s">
        <v>132</v>
      </c>
      <c r="G197" s="1">
        <v>80012</v>
      </c>
      <c r="H197" s="1" t="s">
        <v>339</v>
      </c>
      <c r="I197" s="1" t="s">
        <v>151</v>
      </c>
      <c r="J197" s="60" t="s">
        <v>49</v>
      </c>
      <c r="K197" s="59">
        <v>120000</v>
      </c>
      <c r="L197" s="59">
        <v>0</v>
      </c>
      <c r="M197" s="59">
        <v>120000</v>
      </c>
      <c r="N197" s="59">
        <v>0</v>
      </c>
    </row>
    <row r="198" spans="1:14" x14ac:dyDescent="0.25">
      <c r="A198" s="1">
        <v>2102401</v>
      </c>
      <c r="B198" s="1" t="s">
        <v>160</v>
      </c>
      <c r="C198" s="1" t="s">
        <v>11</v>
      </c>
      <c r="D198" s="1" t="s">
        <v>357</v>
      </c>
      <c r="E198" s="1">
        <v>10</v>
      </c>
      <c r="F198" s="1" t="s">
        <v>132</v>
      </c>
      <c r="G198" s="1">
        <v>100008</v>
      </c>
      <c r="H198" s="1" t="s">
        <v>358</v>
      </c>
      <c r="I198" s="1" t="s">
        <v>151</v>
      </c>
      <c r="J198" s="60" t="s">
        <v>49</v>
      </c>
      <c r="K198" s="59">
        <v>180000</v>
      </c>
      <c r="L198" s="59">
        <v>0</v>
      </c>
      <c r="M198" s="59">
        <v>180000</v>
      </c>
      <c r="N198" s="59">
        <v>180000</v>
      </c>
    </row>
    <row r="199" spans="1:14" x14ac:dyDescent="0.25">
      <c r="A199" s="1">
        <v>2102401</v>
      </c>
      <c r="B199" s="1" t="s">
        <v>160</v>
      </c>
      <c r="C199" s="1" t="s">
        <v>11</v>
      </c>
      <c r="D199" s="1" t="s">
        <v>361</v>
      </c>
      <c r="E199" s="1">
        <v>10</v>
      </c>
      <c r="F199" s="1" t="s">
        <v>132</v>
      </c>
      <c r="G199" s="1">
        <v>100011</v>
      </c>
      <c r="H199" s="1" t="s">
        <v>362</v>
      </c>
      <c r="I199" s="1" t="s">
        <v>151</v>
      </c>
      <c r="J199" s="60" t="s">
        <v>49</v>
      </c>
      <c r="K199" s="59">
        <v>175000</v>
      </c>
      <c r="L199" s="59">
        <v>0</v>
      </c>
      <c r="M199" s="59">
        <v>175000</v>
      </c>
      <c r="N199" s="59">
        <v>355000</v>
      </c>
    </row>
    <row r="200" spans="1:14" x14ac:dyDescent="0.25">
      <c r="A200" s="1">
        <v>2102401</v>
      </c>
      <c r="B200" s="1" t="s">
        <v>160</v>
      </c>
      <c r="C200" s="1" t="s">
        <v>11</v>
      </c>
      <c r="D200" s="1" t="s">
        <v>402</v>
      </c>
      <c r="E200" s="1">
        <v>10</v>
      </c>
      <c r="F200" s="1" t="s">
        <v>132</v>
      </c>
      <c r="G200" s="1">
        <v>100004</v>
      </c>
      <c r="H200" s="1" t="s">
        <v>432</v>
      </c>
      <c r="I200" s="1" t="s">
        <v>151</v>
      </c>
      <c r="J200" s="60" t="s">
        <v>49</v>
      </c>
      <c r="K200" s="59">
        <v>0</v>
      </c>
      <c r="L200" s="59">
        <v>175000</v>
      </c>
      <c r="M200" s="59">
        <v>-175000</v>
      </c>
      <c r="N200" s="59">
        <v>180000</v>
      </c>
    </row>
    <row r="201" spans="1:14" x14ac:dyDescent="0.25">
      <c r="A201" s="1">
        <v>2102401</v>
      </c>
      <c r="B201" s="1" t="s">
        <v>160</v>
      </c>
      <c r="C201" s="1" t="s">
        <v>11</v>
      </c>
      <c r="D201" s="1" t="s">
        <v>402</v>
      </c>
      <c r="E201" s="1">
        <v>10</v>
      </c>
      <c r="F201" s="1" t="s">
        <v>132</v>
      </c>
      <c r="G201" s="1">
        <v>100005</v>
      </c>
      <c r="H201" s="1" t="s">
        <v>433</v>
      </c>
      <c r="I201" s="1" t="s">
        <v>151</v>
      </c>
      <c r="J201" s="60" t="s">
        <v>49</v>
      </c>
      <c r="K201" s="59">
        <v>0</v>
      </c>
      <c r="L201" s="59">
        <v>180000</v>
      </c>
      <c r="M201" s="59">
        <v>-180000</v>
      </c>
      <c r="N201" s="59">
        <v>0</v>
      </c>
    </row>
    <row r="202" spans="1:14" x14ac:dyDescent="0.25">
      <c r="A202" s="1">
        <v>2102401</v>
      </c>
      <c r="B202" s="1" t="s">
        <v>160</v>
      </c>
      <c r="C202" s="1" t="s">
        <v>11</v>
      </c>
      <c r="D202" s="1" t="s">
        <v>434</v>
      </c>
      <c r="E202" s="1">
        <v>11</v>
      </c>
      <c r="F202" s="1" t="s">
        <v>132</v>
      </c>
      <c r="G202" s="1">
        <v>110004</v>
      </c>
      <c r="H202" s="1" t="s">
        <v>435</v>
      </c>
      <c r="I202" s="1" t="s">
        <v>151</v>
      </c>
      <c r="J202" s="60" t="s">
        <v>49</v>
      </c>
      <c r="K202" s="59">
        <v>0</v>
      </c>
      <c r="L202" s="59">
        <v>180000</v>
      </c>
      <c r="M202" s="59">
        <v>-180000</v>
      </c>
      <c r="N202" s="59">
        <v>-180000</v>
      </c>
    </row>
    <row r="203" spans="1:14" x14ac:dyDescent="0.25">
      <c r="A203" s="1">
        <v>2102401</v>
      </c>
      <c r="B203" s="1" t="s">
        <v>160</v>
      </c>
      <c r="C203" s="1" t="s">
        <v>11</v>
      </c>
      <c r="D203" s="1" t="s">
        <v>365</v>
      </c>
      <c r="E203" s="1">
        <v>11</v>
      </c>
      <c r="F203" s="1" t="s">
        <v>132</v>
      </c>
      <c r="G203" s="1">
        <v>110012</v>
      </c>
      <c r="H203" s="1" t="s">
        <v>368</v>
      </c>
      <c r="I203" s="1" t="s">
        <v>151</v>
      </c>
      <c r="J203" s="60" t="s">
        <v>49</v>
      </c>
      <c r="K203" s="59">
        <v>180000</v>
      </c>
      <c r="L203" s="59">
        <v>0</v>
      </c>
      <c r="M203" s="59">
        <v>180000</v>
      </c>
      <c r="N203" s="59">
        <v>0</v>
      </c>
    </row>
    <row r="204" spans="1:14" x14ac:dyDescent="0.25">
      <c r="A204" s="1">
        <v>2102401</v>
      </c>
      <c r="B204" s="1" t="s">
        <v>160</v>
      </c>
      <c r="C204" s="1" t="s">
        <v>11</v>
      </c>
      <c r="D204" s="1" t="s">
        <v>405</v>
      </c>
      <c r="E204" s="1">
        <v>11</v>
      </c>
      <c r="F204" s="1" t="s">
        <v>132</v>
      </c>
      <c r="G204" s="1">
        <v>110003</v>
      </c>
      <c r="H204" s="1" t="s">
        <v>436</v>
      </c>
      <c r="I204" s="1" t="s">
        <v>151</v>
      </c>
      <c r="J204" s="60" t="s">
        <v>49</v>
      </c>
      <c r="K204" s="59">
        <v>0</v>
      </c>
      <c r="L204" s="59">
        <v>500000</v>
      </c>
      <c r="M204" s="59">
        <v>-500000</v>
      </c>
      <c r="N204" s="59">
        <v>-500000</v>
      </c>
    </row>
    <row r="205" spans="1:14" x14ac:dyDescent="0.25">
      <c r="A205" s="1">
        <v>2102401</v>
      </c>
      <c r="B205" s="1" t="s">
        <v>160</v>
      </c>
      <c r="C205" s="1" t="s">
        <v>11</v>
      </c>
      <c r="D205" s="1" t="s">
        <v>454</v>
      </c>
      <c r="E205" s="1">
        <v>12</v>
      </c>
      <c r="F205" s="1" t="s">
        <v>132</v>
      </c>
      <c r="G205" s="1">
        <v>120008</v>
      </c>
      <c r="H205" s="1" t="s">
        <v>455</v>
      </c>
      <c r="I205" s="1" t="s">
        <v>151</v>
      </c>
      <c r="J205" s="60" t="s">
        <v>49</v>
      </c>
      <c r="K205" s="59">
        <v>500000</v>
      </c>
      <c r="L205" s="59">
        <v>0</v>
      </c>
      <c r="M205" s="59">
        <v>500000</v>
      </c>
      <c r="N205" s="59">
        <v>0</v>
      </c>
    </row>
    <row r="206" spans="1:14" x14ac:dyDescent="0.25">
      <c r="A206" s="1">
        <v>2102401</v>
      </c>
      <c r="B206" s="1" t="s">
        <v>160</v>
      </c>
      <c r="C206" s="1" t="s">
        <v>11</v>
      </c>
      <c r="D206" s="1" t="s">
        <v>472</v>
      </c>
      <c r="E206" s="1">
        <v>12</v>
      </c>
      <c r="F206" s="1" t="s">
        <v>132</v>
      </c>
      <c r="G206" s="1">
        <v>120006</v>
      </c>
      <c r="H206" s="1" t="s">
        <v>473</v>
      </c>
      <c r="I206" s="1" t="s">
        <v>151</v>
      </c>
      <c r="J206" s="60" t="s">
        <v>49</v>
      </c>
      <c r="K206" s="59">
        <v>0</v>
      </c>
      <c r="L206" s="59">
        <v>720000</v>
      </c>
      <c r="M206" s="59">
        <v>-720000</v>
      </c>
      <c r="N206" s="59">
        <v>-720000</v>
      </c>
    </row>
    <row r="207" spans="1:14" x14ac:dyDescent="0.25">
      <c r="A207" s="1">
        <v>2102401</v>
      </c>
      <c r="B207" s="1" t="s">
        <v>160</v>
      </c>
      <c r="C207" s="1" t="s">
        <v>11</v>
      </c>
      <c r="D207" s="1" t="s">
        <v>456</v>
      </c>
      <c r="E207" s="1">
        <v>12</v>
      </c>
      <c r="F207" s="1" t="s">
        <v>132</v>
      </c>
      <c r="G207" s="1">
        <v>120009</v>
      </c>
      <c r="H207" s="1" t="s">
        <v>457</v>
      </c>
      <c r="I207" s="1" t="s">
        <v>151</v>
      </c>
      <c r="J207" s="60" t="s">
        <v>49</v>
      </c>
      <c r="K207" s="59">
        <v>720000</v>
      </c>
      <c r="L207" s="59">
        <v>0</v>
      </c>
      <c r="M207" s="59">
        <v>720000</v>
      </c>
      <c r="N207" s="59">
        <v>0</v>
      </c>
    </row>
    <row r="208" spans="1:14" x14ac:dyDescent="0.25">
      <c r="A208" s="1">
        <v>2102401</v>
      </c>
      <c r="B208" s="1" t="s">
        <v>160</v>
      </c>
      <c r="C208" s="1" t="s">
        <v>11</v>
      </c>
      <c r="D208" s="1" t="s">
        <v>456</v>
      </c>
      <c r="E208" s="1">
        <v>12</v>
      </c>
      <c r="F208" s="1" t="s">
        <v>132</v>
      </c>
      <c r="G208" s="1">
        <v>120005</v>
      </c>
      <c r="H208" s="1" t="s">
        <v>475</v>
      </c>
      <c r="I208" s="1" t="s">
        <v>151</v>
      </c>
      <c r="J208" s="60" t="s">
        <v>49</v>
      </c>
      <c r="K208" s="59">
        <v>0</v>
      </c>
      <c r="L208" s="59">
        <v>180000</v>
      </c>
      <c r="M208" s="59">
        <v>-180000</v>
      </c>
      <c r="N208" s="59">
        <v>-180000</v>
      </c>
    </row>
    <row r="209" spans="1:14" x14ac:dyDescent="0.25">
      <c r="A209" s="1">
        <v>2102401</v>
      </c>
      <c r="B209" s="1" t="s">
        <v>160</v>
      </c>
      <c r="C209" s="1" t="s">
        <v>11</v>
      </c>
      <c r="D209" s="1" t="s">
        <v>456</v>
      </c>
      <c r="E209" s="1">
        <v>12</v>
      </c>
      <c r="F209" s="1" t="s">
        <v>132</v>
      </c>
      <c r="G209" s="1">
        <v>120002</v>
      </c>
      <c r="H209" s="1" t="s">
        <v>474</v>
      </c>
      <c r="I209" s="1" t="s">
        <v>151</v>
      </c>
      <c r="J209" s="60" t="s">
        <v>49</v>
      </c>
      <c r="K209" s="59">
        <v>0</v>
      </c>
      <c r="L209" s="59">
        <v>180000</v>
      </c>
      <c r="M209" s="59">
        <v>-180000</v>
      </c>
      <c r="N209" s="59">
        <v>-360000</v>
      </c>
    </row>
    <row r="210" spans="1:14" x14ac:dyDescent="0.25">
      <c r="A210" s="1">
        <v>2102401</v>
      </c>
      <c r="B210" s="1" t="s">
        <v>160</v>
      </c>
      <c r="C210" s="1" t="s">
        <v>11</v>
      </c>
      <c r="D210" s="1" t="s">
        <v>456</v>
      </c>
      <c r="E210" s="1">
        <v>12</v>
      </c>
      <c r="F210" s="1" t="s">
        <v>132</v>
      </c>
      <c r="G210" s="1">
        <v>120004</v>
      </c>
      <c r="H210" s="1" t="s">
        <v>474</v>
      </c>
      <c r="I210" s="1" t="s">
        <v>151</v>
      </c>
      <c r="J210" s="60" t="s">
        <v>49</v>
      </c>
      <c r="K210" s="59">
        <v>180000</v>
      </c>
      <c r="L210" s="59">
        <v>0</v>
      </c>
      <c r="M210" s="59">
        <v>180000</v>
      </c>
      <c r="N210" s="59">
        <v>-180000</v>
      </c>
    </row>
    <row r="211" spans="1:14" x14ac:dyDescent="0.25">
      <c r="A211" s="1">
        <v>2102401</v>
      </c>
      <c r="B211" s="1" t="s">
        <v>160</v>
      </c>
      <c r="C211" s="1" t="s">
        <v>11</v>
      </c>
      <c r="D211" s="1" t="s">
        <v>476</v>
      </c>
      <c r="E211" s="1">
        <v>12</v>
      </c>
      <c r="F211" s="1" t="s">
        <v>132</v>
      </c>
      <c r="G211" s="1">
        <v>120003</v>
      </c>
      <c r="H211" s="1" t="s">
        <v>477</v>
      </c>
      <c r="I211" s="1" t="s">
        <v>151</v>
      </c>
      <c r="J211" s="60" t="s">
        <v>49</v>
      </c>
      <c r="K211" s="59">
        <v>0</v>
      </c>
      <c r="L211" s="59">
        <v>648000</v>
      </c>
      <c r="M211" s="59">
        <v>-648000</v>
      </c>
      <c r="N211" s="59">
        <v>-828000</v>
      </c>
    </row>
    <row r="212" spans="1:14" x14ac:dyDescent="0.25">
      <c r="A212" s="1">
        <v>2102401</v>
      </c>
      <c r="B212" s="1" t="s">
        <v>160</v>
      </c>
      <c r="C212" s="1" t="s">
        <v>11</v>
      </c>
      <c r="D212" s="1" t="s">
        <v>458</v>
      </c>
      <c r="E212" s="1">
        <v>12</v>
      </c>
      <c r="F212" s="1" t="s">
        <v>132</v>
      </c>
      <c r="G212" s="1">
        <v>120013</v>
      </c>
      <c r="H212" s="1" t="s">
        <v>461</v>
      </c>
      <c r="I212" s="1" t="s">
        <v>151</v>
      </c>
      <c r="J212" s="60" t="s">
        <v>49</v>
      </c>
      <c r="K212" s="59">
        <v>648000</v>
      </c>
      <c r="L212" s="59">
        <v>0</v>
      </c>
      <c r="M212" s="59">
        <v>648000</v>
      </c>
      <c r="N212" s="59">
        <v>-180000</v>
      </c>
    </row>
    <row r="213" spans="1:14" x14ac:dyDescent="0.25">
      <c r="A213" s="1">
        <v>2102401</v>
      </c>
      <c r="B213" s="1" t="s">
        <v>160</v>
      </c>
      <c r="C213" s="1" t="s">
        <v>11</v>
      </c>
      <c r="D213" s="1" t="s">
        <v>458</v>
      </c>
      <c r="E213" s="1">
        <v>12</v>
      </c>
      <c r="F213" s="1" t="s">
        <v>132</v>
      </c>
      <c r="G213" s="1">
        <v>120012</v>
      </c>
      <c r="H213" s="1" t="s">
        <v>460</v>
      </c>
      <c r="I213" s="1" t="s">
        <v>151</v>
      </c>
      <c r="J213" s="60" t="s">
        <v>49</v>
      </c>
      <c r="K213" s="59">
        <v>180000</v>
      </c>
      <c r="L213" s="59">
        <v>0</v>
      </c>
      <c r="M213" s="59">
        <v>180000</v>
      </c>
      <c r="N213" s="59">
        <v>0</v>
      </c>
    </row>
    <row r="214" spans="1:14" x14ac:dyDescent="0.25">
      <c r="A214" s="1">
        <v>2103101</v>
      </c>
      <c r="B214" s="1" t="s">
        <v>159</v>
      </c>
      <c r="C214" s="1" t="s">
        <v>222</v>
      </c>
      <c r="D214" s="1" t="s">
        <v>153</v>
      </c>
      <c r="E214" s="1">
        <v>0</v>
      </c>
      <c r="F214" s="1" t="s">
        <v>132</v>
      </c>
      <c r="G214" s="1">
        <v>0</v>
      </c>
      <c r="H214" s="1" t="s">
        <v>152</v>
      </c>
      <c r="I214" s="1" t="s">
        <v>151</v>
      </c>
      <c r="J214" s="61"/>
      <c r="K214" s="59">
        <v>0</v>
      </c>
      <c r="L214" s="59">
        <v>4000000</v>
      </c>
      <c r="M214" s="59">
        <v>-4000000</v>
      </c>
      <c r="N214" s="59">
        <v>-4000000</v>
      </c>
    </row>
    <row r="215" spans="1:14" x14ac:dyDescent="0.25">
      <c r="A215" s="1">
        <v>2107100</v>
      </c>
      <c r="B215" s="1" t="s">
        <v>437</v>
      </c>
      <c r="C215" s="1" t="s">
        <v>438</v>
      </c>
      <c r="D215" s="1" t="s">
        <v>376</v>
      </c>
      <c r="E215" s="1">
        <v>8</v>
      </c>
      <c r="F215" s="1" t="s">
        <v>132</v>
      </c>
      <c r="G215" s="1">
        <v>80007</v>
      </c>
      <c r="H215" s="1" t="s">
        <v>377</v>
      </c>
      <c r="I215" s="1" t="s">
        <v>151</v>
      </c>
      <c r="J215" s="60" t="s">
        <v>49</v>
      </c>
      <c r="K215" s="59">
        <v>0</v>
      </c>
      <c r="L215" s="59">
        <v>2919</v>
      </c>
      <c r="M215" s="59">
        <v>-2919</v>
      </c>
      <c r="N215" s="59">
        <v>-2919</v>
      </c>
    </row>
    <row r="216" spans="1:14" x14ac:dyDescent="0.25">
      <c r="A216" s="1">
        <v>2107100</v>
      </c>
      <c r="B216" s="1" t="s">
        <v>437</v>
      </c>
      <c r="C216" s="1" t="s">
        <v>438</v>
      </c>
      <c r="D216" s="1" t="s">
        <v>350</v>
      </c>
      <c r="E216" s="1">
        <v>9</v>
      </c>
      <c r="F216" s="1" t="s">
        <v>132</v>
      </c>
      <c r="G216" s="1">
        <v>90011</v>
      </c>
      <c r="H216" s="1" t="s">
        <v>351</v>
      </c>
      <c r="I216" s="1" t="s">
        <v>151</v>
      </c>
      <c r="J216" s="60" t="s">
        <v>49</v>
      </c>
      <c r="K216" s="59">
        <v>2919</v>
      </c>
      <c r="L216" s="59">
        <v>0</v>
      </c>
      <c r="M216" s="59">
        <v>2919</v>
      </c>
      <c r="N216" s="59">
        <v>0</v>
      </c>
    </row>
    <row r="217" spans="1:14" x14ac:dyDescent="0.25">
      <c r="A217" s="1">
        <v>2107102</v>
      </c>
      <c r="B217" s="1" t="s">
        <v>158</v>
      </c>
      <c r="C217" s="1" t="s">
        <v>223</v>
      </c>
      <c r="D217" s="1" t="s">
        <v>153</v>
      </c>
      <c r="E217" s="1">
        <v>0</v>
      </c>
      <c r="F217" s="1" t="s">
        <v>132</v>
      </c>
      <c r="G217" s="1">
        <v>0</v>
      </c>
      <c r="H217" s="1" t="s">
        <v>152</v>
      </c>
      <c r="I217" s="1" t="s">
        <v>151</v>
      </c>
      <c r="J217" s="61"/>
      <c r="K217" s="59">
        <v>0</v>
      </c>
      <c r="L217" s="59">
        <v>797187</v>
      </c>
      <c r="M217" s="59">
        <v>-797187</v>
      </c>
      <c r="N217" s="59">
        <v>-797187</v>
      </c>
    </row>
    <row r="218" spans="1:14" x14ac:dyDescent="0.25">
      <c r="A218" s="1">
        <v>2107102</v>
      </c>
      <c r="B218" s="1" t="s">
        <v>158</v>
      </c>
      <c r="C218" s="1" t="s">
        <v>223</v>
      </c>
      <c r="D218" s="1" t="s">
        <v>277</v>
      </c>
      <c r="E218" s="1">
        <v>1</v>
      </c>
      <c r="F218" s="1" t="s">
        <v>132</v>
      </c>
      <c r="G218" s="1">
        <v>10011</v>
      </c>
      <c r="H218" s="1" t="s">
        <v>278</v>
      </c>
      <c r="I218" s="1" t="s">
        <v>151</v>
      </c>
      <c r="J218" s="60" t="s">
        <v>49</v>
      </c>
      <c r="K218" s="59">
        <v>797187</v>
      </c>
      <c r="L218" s="59">
        <v>0</v>
      </c>
      <c r="M218" s="59">
        <v>797187</v>
      </c>
      <c r="N218" s="59">
        <v>0</v>
      </c>
    </row>
    <row r="219" spans="1:14" x14ac:dyDescent="0.25">
      <c r="A219" s="1">
        <v>2107102</v>
      </c>
      <c r="B219" s="1" t="s">
        <v>158</v>
      </c>
      <c r="C219" s="1" t="s">
        <v>223</v>
      </c>
      <c r="D219" s="1" t="s">
        <v>372</v>
      </c>
      <c r="E219" s="1">
        <v>1</v>
      </c>
      <c r="F219" s="1" t="s">
        <v>132</v>
      </c>
      <c r="G219" s="1">
        <v>10005</v>
      </c>
      <c r="H219" s="1" t="s">
        <v>422</v>
      </c>
      <c r="I219" s="1" t="s">
        <v>151</v>
      </c>
      <c r="J219" s="60" t="s">
        <v>49</v>
      </c>
      <c r="K219" s="59">
        <v>0</v>
      </c>
      <c r="L219" s="59">
        <v>435996</v>
      </c>
      <c r="M219" s="59">
        <v>-435996</v>
      </c>
      <c r="N219" s="59">
        <v>-435996</v>
      </c>
    </row>
    <row r="220" spans="1:14" x14ac:dyDescent="0.25">
      <c r="A220" s="1">
        <v>2107102</v>
      </c>
      <c r="B220" s="1" t="s">
        <v>158</v>
      </c>
      <c r="C220" s="1" t="s">
        <v>223</v>
      </c>
      <c r="D220" s="1" t="s">
        <v>286</v>
      </c>
      <c r="E220" s="1">
        <v>2</v>
      </c>
      <c r="F220" s="1" t="s">
        <v>132</v>
      </c>
      <c r="G220" s="1">
        <v>20004</v>
      </c>
      <c r="H220" s="1" t="s">
        <v>287</v>
      </c>
      <c r="I220" s="1" t="s">
        <v>151</v>
      </c>
      <c r="J220" s="60" t="s">
        <v>49</v>
      </c>
      <c r="K220" s="59">
        <v>435996</v>
      </c>
      <c r="L220" s="59">
        <v>0</v>
      </c>
      <c r="M220" s="59">
        <v>435996</v>
      </c>
      <c r="N220" s="59">
        <v>0</v>
      </c>
    </row>
    <row r="221" spans="1:14" x14ac:dyDescent="0.25">
      <c r="A221" s="1">
        <v>2107102</v>
      </c>
      <c r="B221" s="1" t="s">
        <v>158</v>
      </c>
      <c r="C221" s="1" t="s">
        <v>223</v>
      </c>
      <c r="D221" s="1" t="s">
        <v>381</v>
      </c>
      <c r="E221" s="1">
        <v>2</v>
      </c>
      <c r="F221" s="1" t="s">
        <v>132</v>
      </c>
      <c r="G221" s="1">
        <v>20002</v>
      </c>
      <c r="H221" s="1" t="s">
        <v>423</v>
      </c>
      <c r="I221" s="1" t="s">
        <v>151</v>
      </c>
      <c r="J221" s="60" t="s">
        <v>49</v>
      </c>
      <c r="K221" s="59">
        <v>0</v>
      </c>
      <c r="L221" s="59">
        <v>436929</v>
      </c>
      <c r="M221" s="59">
        <v>-436929</v>
      </c>
      <c r="N221" s="59">
        <v>-436929</v>
      </c>
    </row>
    <row r="222" spans="1:14" x14ac:dyDescent="0.25">
      <c r="A222" s="1">
        <v>2107102</v>
      </c>
      <c r="B222" s="1" t="s">
        <v>158</v>
      </c>
      <c r="C222" s="1" t="s">
        <v>223</v>
      </c>
      <c r="D222" s="1" t="s">
        <v>296</v>
      </c>
      <c r="E222" s="1">
        <v>3</v>
      </c>
      <c r="F222" s="1" t="s">
        <v>132</v>
      </c>
      <c r="G222" s="1">
        <v>30008</v>
      </c>
      <c r="H222" s="1" t="s">
        <v>297</v>
      </c>
      <c r="I222" s="1" t="s">
        <v>151</v>
      </c>
      <c r="J222" s="60" t="s">
        <v>49</v>
      </c>
      <c r="K222" s="59">
        <v>436929</v>
      </c>
      <c r="L222" s="59">
        <v>0</v>
      </c>
      <c r="M222" s="59">
        <v>436929</v>
      </c>
      <c r="N222" s="59">
        <v>0</v>
      </c>
    </row>
    <row r="223" spans="1:14" x14ac:dyDescent="0.25">
      <c r="A223" s="1">
        <v>2107102</v>
      </c>
      <c r="B223" s="1" t="s">
        <v>158</v>
      </c>
      <c r="C223" s="1" t="s">
        <v>223</v>
      </c>
      <c r="D223" s="1" t="s">
        <v>384</v>
      </c>
      <c r="E223" s="1">
        <v>3</v>
      </c>
      <c r="F223" s="1" t="s">
        <v>132</v>
      </c>
      <c r="G223" s="1">
        <v>30003</v>
      </c>
      <c r="H223" s="1" t="s">
        <v>141</v>
      </c>
      <c r="I223" s="1" t="s">
        <v>151</v>
      </c>
      <c r="J223" s="60" t="s">
        <v>49</v>
      </c>
      <c r="K223" s="59">
        <v>0</v>
      </c>
      <c r="L223" s="59">
        <v>431914</v>
      </c>
      <c r="M223" s="59">
        <v>-431914</v>
      </c>
      <c r="N223" s="59">
        <v>-431914</v>
      </c>
    </row>
    <row r="224" spans="1:14" x14ac:dyDescent="0.25">
      <c r="A224" s="1">
        <v>2107102</v>
      </c>
      <c r="B224" s="1" t="s">
        <v>158</v>
      </c>
      <c r="C224" s="1" t="s">
        <v>223</v>
      </c>
      <c r="D224" s="1" t="s">
        <v>301</v>
      </c>
      <c r="E224" s="1">
        <v>4</v>
      </c>
      <c r="F224" s="1" t="s">
        <v>132</v>
      </c>
      <c r="G224" s="1">
        <v>40006</v>
      </c>
      <c r="H224" s="1" t="s">
        <v>302</v>
      </c>
      <c r="I224" s="1" t="s">
        <v>151</v>
      </c>
      <c r="J224" s="60" t="s">
        <v>49</v>
      </c>
      <c r="K224" s="59">
        <v>431914</v>
      </c>
      <c r="L224" s="59">
        <v>0</v>
      </c>
      <c r="M224" s="59">
        <v>431914</v>
      </c>
      <c r="N224" s="59">
        <v>0</v>
      </c>
    </row>
    <row r="225" spans="1:14" x14ac:dyDescent="0.25">
      <c r="A225" s="1">
        <v>2107102</v>
      </c>
      <c r="B225" s="1" t="s">
        <v>158</v>
      </c>
      <c r="C225" s="1" t="s">
        <v>223</v>
      </c>
      <c r="D225" s="1" t="s">
        <v>387</v>
      </c>
      <c r="E225" s="1">
        <v>4</v>
      </c>
      <c r="F225" s="1" t="s">
        <v>132</v>
      </c>
      <c r="G225" s="1">
        <v>40002</v>
      </c>
      <c r="H225" s="1" t="s">
        <v>140</v>
      </c>
      <c r="I225" s="1" t="s">
        <v>151</v>
      </c>
      <c r="J225" s="60" t="s">
        <v>49</v>
      </c>
      <c r="K225" s="59">
        <v>0</v>
      </c>
      <c r="L225" s="59">
        <v>430715</v>
      </c>
      <c r="M225" s="59">
        <v>-430715</v>
      </c>
      <c r="N225" s="59">
        <v>-430715</v>
      </c>
    </row>
    <row r="226" spans="1:14" x14ac:dyDescent="0.25">
      <c r="A226" s="1">
        <v>2107102</v>
      </c>
      <c r="B226" s="1" t="s">
        <v>158</v>
      </c>
      <c r="C226" s="1" t="s">
        <v>223</v>
      </c>
      <c r="D226" s="1" t="s">
        <v>311</v>
      </c>
      <c r="E226" s="1">
        <v>5</v>
      </c>
      <c r="F226" s="1" t="s">
        <v>132</v>
      </c>
      <c r="G226" s="1">
        <v>50003</v>
      </c>
      <c r="H226" s="1" t="s">
        <v>312</v>
      </c>
      <c r="I226" s="1" t="s">
        <v>151</v>
      </c>
      <c r="J226" s="60" t="s">
        <v>49</v>
      </c>
      <c r="K226" s="59">
        <v>430715</v>
      </c>
      <c r="L226" s="59">
        <v>0</v>
      </c>
      <c r="M226" s="59">
        <v>430715</v>
      </c>
      <c r="N226" s="59">
        <v>0</v>
      </c>
    </row>
    <row r="227" spans="1:14" x14ac:dyDescent="0.25">
      <c r="A227" s="1">
        <v>2107102</v>
      </c>
      <c r="B227" s="1" t="s">
        <v>158</v>
      </c>
      <c r="C227" s="1" t="s">
        <v>223</v>
      </c>
      <c r="D227" s="1" t="s">
        <v>390</v>
      </c>
      <c r="E227" s="1">
        <v>5</v>
      </c>
      <c r="F227" s="1" t="s">
        <v>132</v>
      </c>
      <c r="G227" s="1">
        <v>50001</v>
      </c>
      <c r="H227" s="1" t="s">
        <v>139</v>
      </c>
      <c r="I227" s="1" t="s">
        <v>151</v>
      </c>
      <c r="J227" s="60" t="s">
        <v>49</v>
      </c>
      <c r="K227" s="59">
        <v>0</v>
      </c>
      <c r="L227" s="59">
        <v>428754</v>
      </c>
      <c r="M227" s="59">
        <v>-428754</v>
      </c>
      <c r="N227" s="59">
        <v>-428754</v>
      </c>
    </row>
    <row r="228" spans="1:14" x14ac:dyDescent="0.25">
      <c r="A228" s="1">
        <v>2107102</v>
      </c>
      <c r="B228" s="1" t="s">
        <v>158</v>
      </c>
      <c r="C228" s="1" t="s">
        <v>223</v>
      </c>
      <c r="D228" s="1" t="s">
        <v>321</v>
      </c>
      <c r="E228" s="1">
        <v>6</v>
      </c>
      <c r="F228" s="1" t="s">
        <v>132</v>
      </c>
      <c r="G228" s="1">
        <v>60007</v>
      </c>
      <c r="H228" s="1" t="s">
        <v>322</v>
      </c>
      <c r="I228" s="1" t="s">
        <v>151</v>
      </c>
      <c r="J228" s="60" t="s">
        <v>49</v>
      </c>
      <c r="K228" s="59">
        <v>428754</v>
      </c>
      <c r="L228" s="59">
        <v>0</v>
      </c>
      <c r="M228" s="59">
        <v>428754</v>
      </c>
      <c r="N228" s="59">
        <v>0</v>
      </c>
    </row>
    <row r="229" spans="1:14" x14ac:dyDescent="0.25">
      <c r="A229" s="1">
        <v>2107102</v>
      </c>
      <c r="B229" s="1" t="s">
        <v>158</v>
      </c>
      <c r="C229" s="1" t="s">
        <v>223</v>
      </c>
      <c r="D229" s="1" t="s">
        <v>392</v>
      </c>
      <c r="E229" s="1">
        <v>6</v>
      </c>
      <c r="F229" s="1" t="s">
        <v>132</v>
      </c>
      <c r="G229" s="1">
        <v>60002</v>
      </c>
      <c r="H229" s="1" t="s">
        <v>138</v>
      </c>
      <c r="I229" s="1" t="s">
        <v>151</v>
      </c>
      <c r="J229" s="60" t="s">
        <v>49</v>
      </c>
      <c r="K229" s="59">
        <v>0</v>
      </c>
      <c r="L229" s="59">
        <v>427775</v>
      </c>
      <c r="M229" s="59">
        <v>-427775</v>
      </c>
      <c r="N229" s="59">
        <v>-427775</v>
      </c>
    </row>
    <row r="230" spans="1:14" x14ac:dyDescent="0.25">
      <c r="A230" s="1">
        <v>2107102</v>
      </c>
      <c r="B230" s="1" t="s">
        <v>158</v>
      </c>
      <c r="C230" s="1" t="s">
        <v>223</v>
      </c>
      <c r="D230" s="1" t="s">
        <v>324</v>
      </c>
      <c r="E230" s="1">
        <v>7</v>
      </c>
      <c r="F230" s="1" t="s">
        <v>132</v>
      </c>
      <c r="G230" s="1">
        <v>70014</v>
      </c>
      <c r="H230" s="1" t="s">
        <v>327</v>
      </c>
      <c r="I230" s="1" t="s">
        <v>151</v>
      </c>
      <c r="J230" s="60" t="s">
        <v>49</v>
      </c>
      <c r="K230" s="59">
        <v>0</v>
      </c>
      <c r="L230" s="59">
        <v>447775</v>
      </c>
      <c r="M230" s="59">
        <v>-447775</v>
      </c>
      <c r="N230" s="59">
        <v>-875550</v>
      </c>
    </row>
    <row r="231" spans="1:14" x14ac:dyDescent="0.25">
      <c r="A231" s="1">
        <v>2107102</v>
      </c>
      <c r="B231" s="1" t="s">
        <v>158</v>
      </c>
      <c r="C231" s="1" t="s">
        <v>223</v>
      </c>
      <c r="D231" s="1" t="s">
        <v>324</v>
      </c>
      <c r="E231" s="1">
        <v>7</v>
      </c>
      <c r="F231" s="1" t="s">
        <v>132</v>
      </c>
      <c r="G231" s="1">
        <v>70015</v>
      </c>
      <c r="H231" s="1" t="s">
        <v>328</v>
      </c>
      <c r="I231" s="1" t="s">
        <v>151</v>
      </c>
      <c r="J231" s="60" t="s">
        <v>49</v>
      </c>
      <c r="K231" s="59">
        <v>427775</v>
      </c>
      <c r="L231" s="59">
        <v>0</v>
      </c>
      <c r="M231" s="59">
        <v>427775</v>
      </c>
      <c r="N231" s="59">
        <v>-447775</v>
      </c>
    </row>
    <row r="232" spans="1:14" x14ac:dyDescent="0.25">
      <c r="A232" s="1">
        <v>2107102</v>
      </c>
      <c r="B232" s="1" t="s">
        <v>158</v>
      </c>
      <c r="C232" s="1" t="s">
        <v>223</v>
      </c>
      <c r="D232" s="1" t="s">
        <v>324</v>
      </c>
      <c r="E232" s="1">
        <v>7</v>
      </c>
      <c r="F232" s="1" t="s">
        <v>132</v>
      </c>
      <c r="G232" s="1">
        <v>70005</v>
      </c>
      <c r="H232" s="1" t="s">
        <v>328</v>
      </c>
      <c r="I232" s="1" t="s">
        <v>151</v>
      </c>
      <c r="J232" s="60" t="s">
        <v>49</v>
      </c>
      <c r="K232" s="59">
        <v>447775</v>
      </c>
      <c r="L232" s="59">
        <v>0</v>
      </c>
      <c r="M232" s="59">
        <v>447775</v>
      </c>
      <c r="N232" s="59">
        <v>0</v>
      </c>
    </row>
    <row r="233" spans="1:14" x14ac:dyDescent="0.25">
      <c r="A233" s="1">
        <v>2107102</v>
      </c>
      <c r="B233" s="1" t="s">
        <v>158</v>
      </c>
      <c r="C233" s="1" t="s">
        <v>223</v>
      </c>
      <c r="D233" s="1" t="s">
        <v>394</v>
      </c>
      <c r="E233" s="1">
        <v>7</v>
      </c>
      <c r="F233" s="1" t="s">
        <v>132</v>
      </c>
      <c r="G233" s="1">
        <v>70001</v>
      </c>
      <c r="H233" s="1" t="s">
        <v>137</v>
      </c>
      <c r="I233" s="1" t="s">
        <v>151</v>
      </c>
      <c r="J233" s="60" t="s">
        <v>49</v>
      </c>
      <c r="K233" s="59">
        <v>0</v>
      </c>
      <c r="L233" s="59">
        <v>426577</v>
      </c>
      <c r="M233" s="59">
        <v>-426577</v>
      </c>
      <c r="N233" s="59">
        <v>-426577</v>
      </c>
    </row>
    <row r="234" spans="1:14" x14ac:dyDescent="0.25">
      <c r="A234" s="1">
        <v>2107102</v>
      </c>
      <c r="B234" s="1" t="s">
        <v>158</v>
      </c>
      <c r="C234" s="1" t="s">
        <v>223</v>
      </c>
      <c r="D234" s="1" t="s">
        <v>342</v>
      </c>
      <c r="E234" s="1">
        <v>8</v>
      </c>
      <c r="F234" s="1" t="s">
        <v>132</v>
      </c>
      <c r="G234" s="1">
        <v>80014</v>
      </c>
      <c r="H234" s="1" t="s">
        <v>343</v>
      </c>
      <c r="I234" s="1" t="s">
        <v>151</v>
      </c>
      <c r="J234" s="60" t="s">
        <v>49</v>
      </c>
      <c r="K234" s="59">
        <v>426577</v>
      </c>
      <c r="L234" s="59">
        <v>0</v>
      </c>
      <c r="M234" s="59">
        <v>426577</v>
      </c>
      <c r="N234" s="59">
        <v>0</v>
      </c>
    </row>
    <row r="235" spans="1:14" x14ac:dyDescent="0.25">
      <c r="A235" s="1">
        <v>2107102</v>
      </c>
      <c r="B235" s="1" t="s">
        <v>158</v>
      </c>
      <c r="C235" s="1" t="s">
        <v>223</v>
      </c>
      <c r="D235" s="1" t="s">
        <v>376</v>
      </c>
      <c r="E235" s="1">
        <v>8</v>
      </c>
      <c r="F235" s="1" t="s">
        <v>132</v>
      </c>
      <c r="G235" s="1">
        <v>80006</v>
      </c>
      <c r="H235" s="1" t="s">
        <v>185</v>
      </c>
      <c r="I235" s="1" t="s">
        <v>151</v>
      </c>
      <c r="J235" s="60" t="s">
        <v>49</v>
      </c>
      <c r="K235" s="59">
        <v>0</v>
      </c>
      <c r="L235" s="59">
        <v>428241</v>
      </c>
      <c r="M235" s="59">
        <v>-428241</v>
      </c>
      <c r="N235" s="59">
        <v>-428241</v>
      </c>
    </row>
    <row r="236" spans="1:14" x14ac:dyDescent="0.25">
      <c r="A236" s="1">
        <v>2107102</v>
      </c>
      <c r="B236" s="1" t="s">
        <v>158</v>
      </c>
      <c r="C236" s="1" t="s">
        <v>223</v>
      </c>
      <c r="D236" s="1" t="s">
        <v>350</v>
      </c>
      <c r="E236" s="1">
        <v>9</v>
      </c>
      <c r="F236" s="1" t="s">
        <v>132</v>
      </c>
      <c r="G236" s="1">
        <v>90006</v>
      </c>
      <c r="H236" s="1" t="s">
        <v>351</v>
      </c>
      <c r="I236" s="1" t="s">
        <v>151</v>
      </c>
      <c r="J236" s="60" t="s">
        <v>49</v>
      </c>
      <c r="K236" s="59">
        <v>428241</v>
      </c>
      <c r="L236" s="59">
        <v>0</v>
      </c>
      <c r="M236" s="59">
        <v>428241</v>
      </c>
      <c r="N236" s="59">
        <v>0</v>
      </c>
    </row>
    <row r="237" spans="1:14" x14ac:dyDescent="0.25">
      <c r="A237" s="1">
        <v>2107102</v>
      </c>
      <c r="B237" s="1" t="s">
        <v>158</v>
      </c>
      <c r="C237" s="1" t="s">
        <v>223</v>
      </c>
      <c r="D237" s="1" t="s">
        <v>350</v>
      </c>
      <c r="E237" s="1">
        <v>9</v>
      </c>
      <c r="F237" s="1" t="s">
        <v>132</v>
      </c>
      <c r="G237" s="1">
        <v>90008</v>
      </c>
      <c r="H237" s="1" t="s">
        <v>352</v>
      </c>
      <c r="I237" s="1" t="s">
        <v>151</v>
      </c>
      <c r="J237" s="60" t="s">
        <v>49</v>
      </c>
      <c r="K237" s="59">
        <v>0</v>
      </c>
      <c r="L237" s="59">
        <v>428241</v>
      </c>
      <c r="M237" s="59">
        <v>-428241</v>
      </c>
      <c r="N237" s="59">
        <v>-428241</v>
      </c>
    </row>
    <row r="238" spans="1:14" x14ac:dyDescent="0.25">
      <c r="A238" s="1">
        <v>2107102</v>
      </c>
      <c r="B238" s="1" t="s">
        <v>158</v>
      </c>
      <c r="C238" s="1" t="s">
        <v>223</v>
      </c>
      <c r="D238" s="1" t="s">
        <v>350</v>
      </c>
      <c r="E238" s="1">
        <v>9</v>
      </c>
      <c r="F238" s="1" t="s">
        <v>132</v>
      </c>
      <c r="G238" s="1">
        <v>90011</v>
      </c>
      <c r="H238" s="1" t="s">
        <v>351</v>
      </c>
      <c r="I238" s="1" t="s">
        <v>151</v>
      </c>
      <c r="J238" s="60" t="s">
        <v>49</v>
      </c>
      <c r="K238" s="59">
        <v>428241</v>
      </c>
      <c r="L238" s="59">
        <v>0</v>
      </c>
      <c r="M238" s="59">
        <v>428241</v>
      </c>
      <c r="N238" s="59">
        <v>0</v>
      </c>
    </row>
    <row r="239" spans="1:14" x14ac:dyDescent="0.25">
      <c r="A239" s="1">
        <v>2107102</v>
      </c>
      <c r="B239" s="1" t="s">
        <v>158</v>
      </c>
      <c r="C239" s="1" t="s">
        <v>223</v>
      </c>
      <c r="D239" s="1" t="s">
        <v>399</v>
      </c>
      <c r="E239" s="1">
        <v>9</v>
      </c>
      <c r="F239" s="1" t="s">
        <v>132</v>
      </c>
      <c r="G239" s="1">
        <v>90001</v>
      </c>
      <c r="H239" s="1" t="s">
        <v>204</v>
      </c>
      <c r="I239" s="1" t="s">
        <v>151</v>
      </c>
      <c r="J239" s="60" t="s">
        <v>49</v>
      </c>
      <c r="K239" s="59">
        <v>0</v>
      </c>
      <c r="L239" s="59">
        <v>427166</v>
      </c>
      <c r="M239" s="59">
        <v>-427166</v>
      </c>
      <c r="N239" s="59">
        <v>-427166</v>
      </c>
    </row>
    <row r="240" spans="1:14" x14ac:dyDescent="0.25">
      <c r="A240" s="1">
        <v>2107102</v>
      </c>
      <c r="B240" s="1" t="s">
        <v>158</v>
      </c>
      <c r="C240" s="1" t="s">
        <v>223</v>
      </c>
      <c r="D240" s="1" t="s">
        <v>355</v>
      </c>
      <c r="E240" s="1">
        <v>10</v>
      </c>
      <c r="F240" s="1" t="s">
        <v>132</v>
      </c>
      <c r="G240" s="1">
        <v>100007</v>
      </c>
      <c r="H240" s="1" t="s">
        <v>356</v>
      </c>
      <c r="I240" s="1" t="s">
        <v>151</v>
      </c>
      <c r="J240" s="60" t="s">
        <v>49</v>
      </c>
      <c r="K240" s="59">
        <v>427166</v>
      </c>
      <c r="L240" s="59">
        <v>0</v>
      </c>
      <c r="M240" s="59">
        <v>427166</v>
      </c>
      <c r="N240" s="59">
        <v>0</v>
      </c>
    </row>
    <row r="241" spans="1:14" x14ac:dyDescent="0.25">
      <c r="A241" s="1">
        <v>2107102</v>
      </c>
      <c r="B241" s="1" t="s">
        <v>158</v>
      </c>
      <c r="C241" s="1" t="s">
        <v>223</v>
      </c>
      <c r="D241" s="1" t="s">
        <v>402</v>
      </c>
      <c r="E241" s="1">
        <v>10</v>
      </c>
      <c r="F241" s="1" t="s">
        <v>132</v>
      </c>
      <c r="G241" s="1">
        <v>100002</v>
      </c>
      <c r="H241" s="1" t="s">
        <v>205</v>
      </c>
      <c r="I241" s="1" t="s">
        <v>151</v>
      </c>
      <c r="J241" s="60" t="s">
        <v>49</v>
      </c>
      <c r="K241" s="59">
        <v>0</v>
      </c>
      <c r="L241" s="59">
        <v>426415</v>
      </c>
      <c r="M241" s="59">
        <v>-426415</v>
      </c>
      <c r="N241" s="59">
        <v>-426415</v>
      </c>
    </row>
    <row r="242" spans="1:14" x14ac:dyDescent="0.25">
      <c r="A242" s="1">
        <v>2107102</v>
      </c>
      <c r="B242" s="1" t="s">
        <v>158</v>
      </c>
      <c r="C242" s="1" t="s">
        <v>223</v>
      </c>
      <c r="D242" s="1" t="s">
        <v>363</v>
      </c>
      <c r="E242" s="1">
        <v>11</v>
      </c>
      <c r="F242" s="1" t="s">
        <v>132</v>
      </c>
      <c r="G242" s="1">
        <v>110008</v>
      </c>
      <c r="H242" s="1" t="s">
        <v>364</v>
      </c>
      <c r="I242" s="1" t="s">
        <v>151</v>
      </c>
      <c r="J242" s="60" t="s">
        <v>49</v>
      </c>
      <c r="K242" s="59">
        <v>465859</v>
      </c>
      <c r="L242" s="59">
        <v>0</v>
      </c>
      <c r="M242" s="59">
        <v>465859</v>
      </c>
      <c r="N242" s="59">
        <v>39444</v>
      </c>
    </row>
    <row r="243" spans="1:14" x14ac:dyDescent="0.25">
      <c r="A243" s="1">
        <v>2107102</v>
      </c>
      <c r="B243" s="1" t="s">
        <v>158</v>
      </c>
      <c r="C243" s="1" t="s">
        <v>223</v>
      </c>
      <c r="D243" s="1" t="s">
        <v>405</v>
      </c>
      <c r="E243" s="1">
        <v>11</v>
      </c>
      <c r="F243" s="1" t="s">
        <v>132</v>
      </c>
      <c r="G243" s="1">
        <v>110002</v>
      </c>
      <c r="H243" s="1" t="s">
        <v>206</v>
      </c>
      <c r="I243" s="1" t="s">
        <v>151</v>
      </c>
      <c r="J243" s="60" t="s">
        <v>49</v>
      </c>
      <c r="K243" s="59">
        <v>0</v>
      </c>
      <c r="L243" s="59">
        <v>426869</v>
      </c>
      <c r="M243" s="59">
        <v>-426869</v>
      </c>
      <c r="N243" s="59">
        <v>-387425</v>
      </c>
    </row>
    <row r="244" spans="1:14" x14ac:dyDescent="0.25">
      <c r="A244" s="1">
        <v>2107102</v>
      </c>
      <c r="B244" s="1" t="s">
        <v>158</v>
      </c>
      <c r="C244" s="1" t="s">
        <v>223</v>
      </c>
      <c r="D244" s="1" t="s">
        <v>405</v>
      </c>
      <c r="E244" s="1">
        <v>11</v>
      </c>
      <c r="F244" s="1" t="s">
        <v>132</v>
      </c>
      <c r="G244" s="1">
        <v>110005</v>
      </c>
      <c r="H244" s="1" t="s">
        <v>424</v>
      </c>
      <c r="I244" s="1" t="s">
        <v>151</v>
      </c>
      <c r="J244" s="60" t="s">
        <v>49</v>
      </c>
      <c r="K244" s="59">
        <v>426869</v>
      </c>
      <c r="L244" s="59">
        <v>0</v>
      </c>
      <c r="M244" s="59">
        <v>426869</v>
      </c>
      <c r="N244" s="59">
        <v>39444</v>
      </c>
    </row>
    <row r="245" spans="1:14" x14ac:dyDescent="0.25">
      <c r="A245" s="1">
        <v>2107102</v>
      </c>
      <c r="B245" s="1" t="s">
        <v>158</v>
      </c>
      <c r="C245" s="1" t="s">
        <v>223</v>
      </c>
      <c r="D245" s="1" t="s">
        <v>405</v>
      </c>
      <c r="E245" s="1">
        <v>11</v>
      </c>
      <c r="F245" s="1" t="s">
        <v>132</v>
      </c>
      <c r="G245" s="1">
        <v>110001</v>
      </c>
      <c r="H245" s="1" t="s">
        <v>206</v>
      </c>
      <c r="I245" s="1" t="s">
        <v>151</v>
      </c>
      <c r="J245" s="60" t="s">
        <v>49</v>
      </c>
      <c r="K245" s="59">
        <v>0</v>
      </c>
      <c r="L245" s="59">
        <v>426869</v>
      </c>
      <c r="M245" s="59">
        <v>-426869</v>
      </c>
      <c r="N245" s="59">
        <v>-387425</v>
      </c>
    </row>
    <row r="246" spans="1:14" x14ac:dyDescent="0.25">
      <c r="A246" s="1">
        <v>2107102</v>
      </c>
      <c r="B246" s="1" t="s">
        <v>158</v>
      </c>
      <c r="C246" s="1" t="s">
        <v>223</v>
      </c>
      <c r="D246" s="1" t="s">
        <v>458</v>
      </c>
      <c r="E246" s="1">
        <v>12</v>
      </c>
      <c r="F246" s="1" t="s">
        <v>132</v>
      </c>
      <c r="G246" s="1">
        <v>120011</v>
      </c>
      <c r="H246" s="1" t="s">
        <v>459</v>
      </c>
      <c r="I246" s="1" t="s">
        <v>151</v>
      </c>
      <c r="J246" s="60" t="s">
        <v>49</v>
      </c>
      <c r="K246" s="59">
        <v>426869</v>
      </c>
      <c r="L246" s="59">
        <v>0</v>
      </c>
      <c r="M246" s="59">
        <v>426869</v>
      </c>
      <c r="N246" s="59">
        <v>39444</v>
      </c>
    </row>
    <row r="247" spans="1:14" x14ac:dyDescent="0.25">
      <c r="A247" s="1">
        <v>2107102</v>
      </c>
      <c r="B247" s="1" t="s">
        <v>158</v>
      </c>
      <c r="C247" s="1" t="s">
        <v>223</v>
      </c>
      <c r="D247" s="1" t="s">
        <v>469</v>
      </c>
      <c r="E247" s="1">
        <v>12</v>
      </c>
      <c r="F247" s="1" t="s">
        <v>132</v>
      </c>
      <c r="G247" s="1">
        <v>120001</v>
      </c>
      <c r="H247" s="1" t="s">
        <v>470</v>
      </c>
      <c r="I247" s="1" t="s">
        <v>151</v>
      </c>
      <c r="J247" s="60" t="s">
        <v>49</v>
      </c>
      <c r="K247" s="59">
        <v>0</v>
      </c>
      <c r="L247" s="59">
        <v>424060</v>
      </c>
      <c r="M247" s="59">
        <v>-424060</v>
      </c>
      <c r="N247" s="59">
        <v>-384616</v>
      </c>
    </row>
    <row r="248" spans="1:14" x14ac:dyDescent="0.25">
      <c r="A248" s="1">
        <v>2107103</v>
      </c>
      <c r="B248" s="1" t="s">
        <v>4</v>
      </c>
      <c r="C248" s="1" t="s">
        <v>12</v>
      </c>
      <c r="D248" s="1" t="s">
        <v>429</v>
      </c>
      <c r="E248" s="1">
        <v>6</v>
      </c>
      <c r="F248" s="1" t="s">
        <v>132</v>
      </c>
      <c r="G248" s="1">
        <v>60003</v>
      </c>
      <c r="H248" s="1" t="s">
        <v>430</v>
      </c>
      <c r="I248" s="1" t="s">
        <v>151</v>
      </c>
      <c r="J248" s="60" t="s">
        <v>49</v>
      </c>
      <c r="K248" s="59">
        <v>0</v>
      </c>
      <c r="L248" s="59">
        <v>20000</v>
      </c>
      <c r="M248" s="59">
        <v>-20000</v>
      </c>
      <c r="N248" s="59">
        <v>-20000</v>
      </c>
    </row>
    <row r="249" spans="1:14" x14ac:dyDescent="0.25">
      <c r="A249" s="1">
        <v>2107103</v>
      </c>
      <c r="B249" s="1" t="s">
        <v>4</v>
      </c>
      <c r="C249" s="1" t="s">
        <v>12</v>
      </c>
      <c r="D249" s="1" t="s">
        <v>324</v>
      </c>
      <c r="E249" s="1">
        <v>7</v>
      </c>
      <c r="F249" s="1" t="s">
        <v>132</v>
      </c>
      <c r="G249" s="1">
        <v>70015</v>
      </c>
      <c r="H249" s="1" t="s">
        <v>328</v>
      </c>
      <c r="I249" s="1" t="s">
        <v>151</v>
      </c>
      <c r="J249" s="60" t="s">
        <v>49</v>
      </c>
      <c r="K249" s="59">
        <v>20000</v>
      </c>
      <c r="L249" s="59">
        <v>0</v>
      </c>
      <c r="M249" s="59">
        <v>20000</v>
      </c>
      <c r="N249" s="59">
        <v>0</v>
      </c>
    </row>
    <row r="250" spans="1:14" x14ac:dyDescent="0.25">
      <c r="A250" s="1">
        <v>2107103</v>
      </c>
      <c r="B250" s="1" t="s">
        <v>4</v>
      </c>
      <c r="C250" s="1" t="s">
        <v>12</v>
      </c>
      <c r="D250" s="1" t="s">
        <v>332</v>
      </c>
      <c r="E250" s="1">
        <v>8</v>
      </c>
      <c r="F250" s="1" t="s">
        <v>132</v>
      </c>
      <c r="G250" s="1">
        <v>80003</v>
      </c>
      <c r="H250" s="1" t="s">
        <v>431</v>
      </c>
      <c r="I250" s="1" t="s">
        <v>151</v>
      </c>
      <c r="J250" s="60" t="s">
        <v>49</v>
      </c>
      <c r="K250" s="59">
        <v>0</v>
      </c>
      <c r="L250" s="59">
        <v>13333</v>
      </c>
      <c r="M250" s="59">
        <v>-13333</v>
      </c>
      <c r="N250" s="59">
        <v>-13333</v>
      </c>
    </row>
    <row r="251" spans="1:14" x14ac:dyDescent="0.25">
      <c r="A251" s="1">
        <v>2107103</v>
      </c>
      <c r="B251" s="1" t="s">
        <v>4</v>
      </c>
      <c r="C251" s="1" t="s">
        <v>12</v>
      </c>
      <c r="D251" s="1" t="s">
        <v>350</v>
      </c>
      <c r="E251" s="1">
        <v>9</v>
      </c>
      <c r="F251" s="1" t="s">
        <v>132</v>
      </c>
      <c r="G251" s="1">
        <v>90006</v>
      </c>
      <c r="H251" s="1" t="s">
        <v>351</v>
      </c>
      <c r="I251" s="1" t="s">
        <v>151</v>
      </c>
      <c r="J251" s="60" t="s">
        <v>49</v>
      </c>
      <c r="K251" s="59">
        <v>13333</v>
      </c>
      <c r="L251" s="59">
        <v>0</v>
      </c>
      <c r="M251" s="59">
        <v>13333</v>
      </c>
      <c r="N251" s="59">
        <v>0</v>
      </c>
    </row>
    <row r="252" spans="1:14" x14ac:dyDescent="0.25">
      <c r="A252" s="1">
        <v>2107103</v>
      </c>
      <c r="B252" s="1" t="s">
        <v>4</v>
      </c>
      <c r="C252" s="1" t="s">
        <v>12</v>
      </c>
      <c r="D252" s="1" t="s">
        <v>350</v>
      </c>
      <c r="E252" s="1">
        <v>9</v>
      </c>
      <c r="F252" s="1" t="s">
        <v>132</v>
      </c>
      <c r="G252" s="1">
        <v>90008</v>
      </c>
      <c r="H252" s="1" t="s">
        <v>352</v>
      </c>
      <c r="I252" s="1" t="s">
        <v>151</v>
      </c>
      <c r="J252" s="60" t="s">
        <v>49</v>
      </c>
      <c r="K252" s="59">
        <v>0</v>
      </c>
      <c r="L252" s="59">
        <v>13333</v>
      </c>
      <c r="M252" s="59">
        <v>-13333</v>
      </c>
      <c r="N252" s="59">
        <v>-13333</v>
      </c>
    </row>
    <row r="253" spans="1:14" x14ac:dyDescent="0.25">
      <c r="A253" s="1">
        <v>2107103</v>
      </c>
      <c r="B253" s="1" t="s">
        <v>4</v>
      </c>
      <c r="C253" s="1" t="s">
        <v>12</v>
      </c>
      <c r="D253" s="1" t="s">
        <v>350</v>
      </c>
      <c r="E253" s="1">
        <v>9</v>
      </c>
      <c r="F253" s="1" t="s">
        <v>132</v>
      </c>
      <c r="G253" s="1">
        <v>90011</v>
      </c>
      <c r="H253" s="1" t="s">
        <v>351</v>
      </c>
      <c r="I253" s="1" t="s">
        <v>151</v>
      </c>
      <c r="J253" s="60" t="s">
        <v>49</v>
      </c>
      <c r="K253" s="59">
        <v>13333</v>
      </c>
      <c r="L253" s="59">
        <v>0</v>
      </c>
      <c r="M253" s="59">
        <v>13333</v>
      </c>
      <c r="N253" s="59">
        <v>0</v>
      </c>
    </row>
    <row r="254" spans="1:14" x14ac:dyDescent="0.25">
      <c r="A254" s="1">
        <v>2107103</v>
      </c>
      <c r="B254" s="1" t="s">
        <v>4</v>
      </c>
      <c r="C254" s="1" t="s">
        <v>12</v>
      </c>
      <c r="D254" s="1" t="s">
        <v>402</v>
      </c>
      <c r="E254" s="1">
        <v>10</v>
      </c>
      <c r="F254" s="1" t="s">
        <v>132</v>
      </c>
      <c r="G254" s="1">
        <v>100004</v>
      </c>
      <c r="H254" s="1" t="s">
        <v>432</v>
      </c>
      <c r="I254" s="1" t="s">
        <v>151</v>
      </c>
      <c r="J254" s="60" t="s">
        <v>49</v>
      </c>
      <c r="K254" s="59">
        <v>0</v>
      </c>
      <c r="L254" s="59">
        <v>19444</v>
      </c>
      <c r="M254" s="59">
        <v>-19444</v>
      </c>
      <c r="N254" s="59">
        <v>-19444</v>
      </c>
    </row>
    <row r="255" spans="1:14" x14ac:dyDescent="0.25">
      <c r="A255" s="1">
        <v>2107103</v>
      </c>
      <c r="B255" s="1" t="s">
        <v>4</v>
      </c>
      <c r="C255" s="1" t="s">
        <v>12</v>
      </c>
      <c r="D255" s="1" t="s">
        <v>402</v>
      </c>
      <c r="E255" s="1">
        <v>10</v>
      </c>
      <c r="F255" s="1" t="s">
        <v>132</v>
      </c>
      <c r="G255" s="1">
        <v>100005</v>
      </c>
      <c r="H255" s="1" t="s">
        <v>433</v>
      </c>
      <c r="I255" s="1" t="s">
        <v>151</v>
      </c>
      <c r="J255" s="60" t="s">
        <v>49</v>
      </c>
      <c r="K255" s="59">
        <v>0</v>
      </c>
      <c r="L255" s="59">
        <v>20000</v>
      </c>
      <c r="M255" s="59">
        <v>-20000</v>
      </c>
      <c r="N255" s="59">
        <v>-39444</v>
      </c>
    </row>
    <row r="256" spans="1:14" x14ac:dyDescent="0.25">
      <c r="A256" s="1">
        <v>2107103</v>
      </c>
      <c r="B256" s="1" t="s">
        <v>4</v>
      </c>
      <c r="C256" s="1" t="s">
        <v>12</v>
      </c>
      <c r="D256" s="1" t="s">
        <v>434</v>
      </c>
      <c r="E256" s="1">
        <v>11</v>
      </c>
      <c r="F256" s="1" t="s">
        <v>132</v>
      </c>
      <c r="G256" s="1">
        <v>110004</v>
      </c>
      <c r="H256" s="1" t="s">
        <v>435</v>
      </c>
      <c r="I256" s="1" t="s">
        <v>151</v>
      </c>
      <c r="J256" s="60" t="s">
        <v>49</v>
      </c>
      <c r="K256" s="59">
        <v>0</v>
      </c>
      <c r="L256" s="59">
        <v>20000</v>
      </c>
      <c r="M256" s="59">
        <v>-20000</v>
      </c>
      <c r="N256" s="59">
        <v>-59444</v>
      </c>
    </row>
    <row r="257" spans="1:14" x14ac:dyDescent="0.25">
      <c r="A257" s="1">
        <v>2107103</v>
      </c>
      <c r="B257" s="1" t="s">
        <v>4</v>
      </c>
      <c r="C257" s="1" t="s">
        <v>12</v>
      </c>
      <c r="D257" s="1" t="s">
        <v>405</v>
      </c>
      <c r="E257" s="1">
        <v>11</v>
      </c>
      <c r="F257" s="1" t="s">
        <v>132</v>
      </c>
      <c r="G257" s="1">
        <v>110003</v>
      </c>
      <c r="H257" s="1" t="s">
        <v>436</v>
      </c>
      <c r="I257" s="1" t="s">
        <v>151</v>
      </c>
      <c r="J257" s="60" t="s">
        <v>49</v>
      </c>
      <c r="K257" s="59">
        <v>0</v>
      </c>
      <c r="L257" s="59">
        <v>55556</v>
      </c>
      <c r="M257" s="59">
        <v>-55556</v>
      </c>
      <c r="N257" s="59">
        <v>-115000</v>
      </c>
    </row>
    <row r="258" spans="1:14" x14ac:dyDescent="0.25">
      <c r="A258" s="1">
        <v>2107103</v>
      </c>
      <c r="B258" s="1" t="s">
        <v>4</v>
      </c>
      <c r="C258" s="1" t="s">
        <v>12</v>
      </c>
      <c r="D258" s="1" t="s">
        <v>472</v>
      </c>
      <c r="E258" s="1">
        <v>12</v>
      </c>
      <c r="F258" s="1" t="s">
        <v>132</v>
      </c>
      <c r="G258" s="1">
        <v>120006</v>
      </c>
      <c r="H258" s="1" t="s">
        <v>473</v>
      </c>
      <c r="I258" s="1" t="s">
        <v>151</v>
      </c>
      <c r="J258" s="60" t="s">
        <v>49</v>
      </c>
      <c r="K258" s="59">
        <v>0</v>
      </c>
      <c r="L258" s="59">
        <v>80000</v>
      </c>
      <c r="M258" s="59">
        <v>-80000</v>
      </c>
      <c r="N258" s="59">
        <v>-195000</v>
      </c>
    </row>
    <row r="259" spans="1:14" x14ac:dyDescent="0.25">
      <c r="A259" s="1">
        <v>2107103</v>
      </c>
      <c r="B259" s="1" t="s">
        <v>4</v>
      </c>
      <c r="C259" s="1" t="s">
        <v>12</v>
      </c>
      <c r="D259" s="1" t="s">
        <v>456</v>
      </c>
      <c r="E259" s="1">
        <v>12</v>
      </c>
      <c r="F259" s="1" t="s">
        <v>132</v>
      </c>
      <c r="G259" s="1">
        <v>120005</v>
      </c>
      <c r="H259" s="1" t="s">
        <v>475</v>
      </c>
      <c r="I259" s="1" t="s">
        <v>151</v>
      </c>
      <c r="J259" s="60" t="s">
        <v>49</v>
      </c>
      <c r="K259" s="59">
        <v>0</v>
      </c>
      <c r="L259" s="59">
        <v>20000</v>
      </c>
      <c r="M259" s="59">
        <v>-20000</v>
      </c>
      <c r="N259" s="59">
        <v>-215000</v>
      </c>
    </row>
    <row r="260" spans="1:14" x14ac:dyDescent="0.25">
      <c r="A260" s="1">
        <v>2107103</v>
      </c>
      <c r="B260" s="1" t="s">
        <v>4</v>
      </c>
      <c r="C260" s="1" t="s">
        <v>12</v>
      </c>
      <c r="D260" s="1" t="s">
        <v>456</v>
      </c>
      <c r="E260" s="1">
        <v>12</v>
      </c>
      <c r="F260" s="1" t="s">
        <v>132</v>
      </c>
      <c r="G260" s="1">
        <v>120002</v>
      </c>
      <c r="H260" s="1" t="s">
        <v>474</v>
      </c>
      <c r="I260" s="1" t="s">
        <v>151</v>
      </c>
      <c r="J260" s="60" t="s">
        <v>49</v>
      </c>
      <c r="K260" s="59">
        <v>0</v>
      </c>
      <c r="L260" s="59">
        <v>20000</v>
      </c>
      <c r="M260" s="59">
        <v>-20000</v>
      </c>
      <c r="N260" s="59">
        <v>-235000</v>
      </c>
    </row>
    <row r="261" spans="1:14" x14ac:dyDescent="0.25">
      <c r="A261" s="1">
        <v>2107103</v>
      </c>
      <c r="B261" s="1" t="s">
        <v>4</v>
      </c>
      <c r="C261" s="1" t="s">
        <v>12</v>
      </c>
      <c r="D261" s="1" t="s">
        <v>456</v>
      </c>
      <c r="E261" s="1">
        <v>12</v>
      </c>
      <c r="F261" s="1" t="s">
        <v>132</v>
      </c>
      <c r="G261" s="1">
        <v>120004</v>
      </c>
      <c r="H261" s="1" t="s">
        <v>474</v>
      </c>
      <c r="I261" s="1" t="s">
        <v>151</v>
      </c>
      <c r="J261" s="60" t="s">
        <v>49</v>
      </c>
      <c r="K261" s="59">
        <v>20000</v>
      </c>
      <c r="L261" s="59">
        <v>0</v>
      </c>
      <c r="M261" s="59">
        <v>20000</v>
      </c>
      <c r="N261" s="59">
        <v>-215000</v>
      </c>
    </row>
    <row r="262" spans="1:14" x14ac:dyDescent="0.25">
      <c r="A262" s="1">
        <v>2107103</v>
      </c>
      <c r="B262" s="1" t="s">
        <v>4</v>
      </c>
      <c r="C262" s="1" t="s">
        <v>12</v>
      </c>
      <c r="D262" s="1" t="s">
        <v>476</v>
      </c>
      <c r="E262" s="1">
        <v>12</v>
      </c>
      <c r="F262" s="1" t="s">
        <v>132</v>
      </c>
      <c r="G262" s="1">
        <v>120003</v>
      </c>
      <c r="H262" s="1" t="s">
        <v>477</v>
      </c>
      <c r="I262" s="1" t="s">
        <v>151</v>
      </c>
      <c r="J262" s="60" t="s">
        <v>49</v>
      </c>
      <c r="K262" s="59">
        <v>0</v>
      </c>
      <c r="L262" s="59">
        <v>72000</v>
      </c>
      <c r="M262" s="59">
        <v>-72000</v>
      </c>
      <c r="N262" s="59">
        <v>-287000</v>
      </c>
    </row>
    <row r="263" spans="1:14" x14ac:dyDescent="0.25">
      <c r="A263" s="1">
        <v>2107103</v>
      </c>
      <c r="B263" s="1" t="s">
        <v>4</v>
      </c>
      <c r="C263" s="1" t="s">
        <v>12</v>
      </c>
      <c r="D263" s="1" t="s">
        <v>458</v>
      </c>
      <c r="E263" s="1">
        <v>12</v>
      </c>
      <c r="F263" s="1" t="s">
        <v>132</v>
      </c>
      <c r="G263" s="1">
        <v>120011</v>
      </c>
      <c r="H263" s="1" t="s">
        <v>459</v>
      </c>
      <c r="I263" s="1" t="s">
        <v>151</v>
      </c>
      <c r="J263" s="60" t="s">
        <v>49</v>
      </c>
      <c r="K263" s="59">
        <v>75556</v>
      </c>
      <c r="L263" s="59">
        <v>0</v>
      </c>
      <c r="M263" s="59">
        <v>75556</v>
      </c>
      <c r="N263" s="59">
        <v>-211444</v>
      </c>
    </row>
    <row r="264" spans="1:14" x14ac:dyDescent="0.25">
      <c r="A264" s="1">
        <v>2107105</v>
      </c>
      <c r="B264" s="1" t="s">
        <v>157</v>
      </c>
      <c r="C264" s="1" t="s">
        <v>224</v>
      </c>
      <c r="D264" s="1" t="s">
        <v>284</v>
      </c>
      <c r="E264" s="1">
        <v>1</v>
      </c>
      <c r="F264" s="1" t="s">
        <v>132</v>
      </c>
      <c r="G264" s="1">
        <v>10014</v>
      </c>
      <c r="H264" s="1" t="s">
        <v>285</v>
      </c>
      <c r="I264" s="1" t="s">
        <v>151</v>
      </c>
      <c r="J264" s="60" t="s">
        <v>49</v>
      </c>
      <c r="K264" s="59">
        <v>1412507</v>
      </c>
      <c r="L264" s="59">
        <v>0</v>
      </c>
      <c r="M264" s="59">
        <v>1412507</v>
      </c>
      <c r="N264" s="59">
        <v>1412507</v>
      </c>
    </row>
    <row r="265" spans="1:14" x14ac:dyDescent="0.25">
      <c r="A265" s="1">
        <v>2107105</v>
      </c>
      <c r="B265" s="1" t="s">
        <v>157</v>
      </c>
      <c r="C265" s="1" t="s">
        <v>224</v>
      </c>
      <c r="D265" s="1" t="s">
        <v>372</v>
      </c>
      <c r="E265" s="1">
        <v>1</v>
      </c>
      <c r="F265" s="1" t="s">
        <v>132</v>
      </c>
      <c r="G265" s="1">
        <v>10005</v>
      </c>
      <c r="H265" s="1" t="s">
        <v>422</v>
      </c>
      <c r="I265" s="1" t="s">
        <v>151</v>
      </c>
      <c r="J265" s="60" t="s">
        <v>49</v>
      </c>
      <c r="K265" s="59">
        <v>0</v>
      </c>
      <c r="L265" s="59">
        <v>1412507</v>
      </c>
      <c r="M265" s="59">
        <v>-1412507</v>
      </c>
      <c r="N265" s="59">
        <v>0</v>
      </c>
    </row>
    <row r="266" spans="1:14" x14ac:dyDescent="0.25">
      <c r="A266" s="1">
        <v>2107105</v>
      </c>
      <c r="B266" s="1" t="s">
        <v>157</v>
      </c>
      <c r="C266" s="1" t="s">
        <v>224</v>
      </c>
      <c r="D266" s="1" t="s">
        <v>290</v>
      </c>
      <c r="E266" s="1">
        <v>2</v>
      </c>
      <c r="F266" s="1" t="s">
        <v>132</v>
      </c>
      <c r="G266" s="1">
        <v>20007</v>
      </c>
      <c r="H266" s="1" t="s">
        <v>292</v>
      </c>
      <c r="I266" s="1" t="s">
        <v>151</v>
      </c>
      <c r="J266" s="60" t="s">
        <v>49</v>
      </c>
      <c r="K266" s="59">
        <v>1414832</v>
      </c>
      <c r="L266" s="59">
        <v>0</v>
      </c>
      <c r="M266" s="59">
        <v>1414832</v>
      </c>
      <c r="N266" s="59">
        <v>1414832</v>
      </c>
    </row>
    <row r="267" spans="1:14" x14ac:dyDescent="0.25">
      <c r="A267" s="1">
        <v>2107105</v>
      </c>
      <c r="B267" s="1" t="s">
        <v>157</v>
      </c>
      <c r="C267" s="1" t="s">
        <v>224</v>
      </c>
      <c r="D267" s="1" t="s">
        <v>381</v>
      </c>
      <c r="E267" s="1">
        <v>2</v>
      </c>
      <c r="F267" s="1" t="s">
        <v>132</v>
      </c>
      <c r="G267" s="1">
        <v>20002</v>
      </c>
      <c r="H267" s="1" t="s">
        <v>423</v>
      </c>
      <c r="I267" s="1" t="s">
        <v>151</v>
      </c>
      <c r="J267" s="60" t="s">
        <v>49</v>
      </c>
      <c r="K267" s="59">
        <v>0</v>
      </c>
      <c r="L267" s="59">
        <v>1414832</v>
      </c>
      <c r="M267" s="59">
        <v>-1414832</v>
      </c>
      <c r="N267" s="59">
        <v>0</v>
      </c>
    </row>
    <row r="268" spans="1:14" x14ac:dyDescent="0.25">
      <c r="A268" s="1">
        <v>2107105</v>
      </c>
      <c r="B268" s="1" t="s">
        <v>157</v>
      </c>
      <c r="C268" s="1" t="s">
        <v>224</v>
      </c>
      <c r="D268" s="1" t="s">
        <v>298</v>
      </c>
      <c r="E268" s="1">
        <v>3</v>
      </c>
      <c r="F268" s="1" t="s">
        <v>132</v>
      </c>
      <c r="G268" s="1">
        <v>30006</v>
      </c>
      <c r="H268" s="1" t="s">
        <v>299</v>
      </c>
      <c r="I268" s="1" t="s">
        <v>151</v>
      </c>
      <c r="J268" s="60" t="s">
        <v>49</v>
      </c>
      <c r="K268" s="59">
        <v>1501225</v>
      </c>
      <c r="L268" s="59">
        <v>0</v>
      </c>
      <c r="M268" s="59">
        <v>1501225</v>
      </c>
      <c r="N268" s="59">
        <v>1501225</v>
      </c>
    </row>
    <row r="269" spans="1:14" x14ac:dyDescent="0.25">
      <c r="A269" s="1">
        <v>2107105</v>
      </c>
      <c r="B269" s="1" t="s">
        <v>157</v>
      </c>
      <c r="C269" s="1" t="s">
        <v>224</v>
      </c>
      <c r="D269" s="1" t="s">
        <v>384</v>
      </c>
      <c r="E269" s="1">
        <v>3</v>
      </c>
      <c r="F269" s="1" t="s">
        <v>132</v>
      </c>
      <c r="G269" s="1">
        <v>30003</v>
      </c>
      <c r="H269" s="1" t="s">
        <v>141</v>
      </c>
      <c r="I269" s="1" t="s">
        <v>151</v>
      </c>
      <c r="J269" s="60" t="s">
        <v>49</v>
      </c>
      <c r="K269" s="59">
        <v>0</v>
      </c>
      <c r="L269" s="59">
        <v>1501225</v>
      </c>
      <c r="M269" s="59">
        <v>-1501225</v>
      </c>
      <c r="N269" s="59">
        <v>0</v>
      </c>
    </row>
    <row r="270" spans="1:14" x14ac:dyDescent="0.25">
      <c r="A270" s="1">
        <v>2107105</v>
      </c>
      <c r="B270" s="1" t="s">
        <v>157</v>
      </c>
      <c r="C270" s="1" t="s">
        <v>224</v>
      </c>
      <c r="D270" s="1" t="s">
        <v>304</v>
      </c>
      <c r="E270" s="1">
        <v>4</v>
      </c>
      <c r="F270" s="1" t="s">
        <v>132</v>
      </c>
      <c r="G270" s="1">
        <v>40004</v>
      </c>
      <c r="H270" s="1" t="s">
        <v>305</v>
      </c>
      <c r="I270" s="1" t="s">
        <v>151</v>
      </c>
      <c r="J270" s="60" t="s">
        <v>49</v>
      </c>
      <c r="K270" s="59">
        <v>1420156</v>
      </c>
      <c r="L270" s="59">
        <v>0</v>
      </c>
      <c r="M270" s="59">
        <v>1420156</v>
      </c>
      <c r="N270" s="59">
        <v>1420156</v>
      </c>
    </row>
    <row r="271" spans="1:14" x14ac:dyDescent="0.25">
      <c r="A271" s="1">
        <v>2107105</v>
      </c>
      <c r="B271" s="1" t="s">
        <v>157</v>
      </c>
      <c r="C271" s="1" t="s">
        <v>224</v>
      </c>
      <c r="D271" s="1" t="s">
        <v>387</v>
      </c>
      <c r="E271" s="1">
        <v>4</v>
      </c>
      <c r="F271" s="1" t="s">
        <v>132</v>
      </c>
      <c r="G271" s="1">
        <v>40002</v>
      </c>
      <c r="H271" s="1" t="s">
        <v>140</v>
      </c>
      <c r="I271" s="1" t="s">
        <v>151</v>
      </c>
      <c r="J271" s="60" t="s">
        <v>49</v>
      </c>
      <c r="K271" s="59">
        <v>0</v>
      </c>
      <c r="L271" s="59">
        <v>1420156</v>
      </c>
      <c r="M271" s="59">
        <v>-1420156</v>
      </c>
      <c r="N271" s="59">
        <v>0</v>
      </c>
    </row>
    <row r="272" spans="1:14" x14ac:dyDescent="0.25">
      <c r="A272" s="1">
        <v>2107105</v>
      </c>
      <c r="B272" s="1" t="s">
        <v>157</v>
      </c>
      <c r="C272" s="1" t="s">
        <v>224</v>
      </c>
      <c r="D272" s="1" t="s">
        <v>315</v>
      </c>
      <c r="E272" s="1">
        <v>5</v>
      </c>
      <c r="F272" s="1" t="s">
        <v>132</v>
      </c>
      <c r="G272" s="1">
        <v>50009</v>
      </c>
      <c r="H272" s="1" t="s">
        <v>316</v>
      </c>
      <c r="I272" s="1" t="s">
        <v>151</v>
      </c>
      <c r="J272" s="60" t="s">
        <v>49</v>
      </c>
      <c r="K272" s="59">
        <v>1422342</v>
      </c>
      <c r="L272" s="59">
        <v>0</v>
      </c>
      <c r="M272" s="59">
        <v>1422342</v>
      </c>
      <c r="N272" s="59">
        <v>1422342</v>
      </c>
    </row>
    <row r="273" spans="1:14" x14ac:dyDescent="0.25">
      <c r="A273" s="1">
        <v>2107105</v>
      </c>
      <c r="B273" s="1" t="s">
        <v>157</v>
      </c>
      <c r="C273" s="1" t="s">
        <v>224</v>
      </c>
      <c r="D273" s="1" t="s">
        <v>390</v>
      </c>
      <c r="E273" s="1">
        <v>5</v>
      </c>
      <c r="F273" s="1" t="s">
        <v>132</v>
      </c>
      <c r="G273" s="1">
        <v>50001</v>
      </c>
      <c r="H273" s="1" t="s">
        <v>139</v>
      </c>
      <c r="I273" s="1" t="s">
        <v>151</v>
      </c>
      <c r="J273" s="60" t="s">
        <v>49</v>
      </c>
      <c r="K273" s="59">
        <v>0</v>
      </c>
      <c r="L273" s="59">
        <v>1422342</v>
      </c>
      <c r="M273" s="59">
        <v>-1422342</v>
      </c>
      <c r="N273" s="59">
        <v>0</v>
      </c>
    </row>
    <row r="274" spans="1:14" x14ac:dyDescent="0.25">
      <c r="A274" s="1">
        <v>2107105</v>
      </c>
      <c r="B274" s="1" t="s">
        <v>157</v>
      </c>
      <c r="C274" s="1" t="s">
        <v>224</v>
      </c>
      <c r="D274" s="1" t="s">
        <v>323</v>
      </c>
      <c r="E274" s="1">
        <v>6</v>
      </c>
      <c r="F274" s="1" t="s">
        <v>132</v>
      </c>
      <c r="G274" s="1">
        <v>60006</v>
      </c>
      <c r="H274" s="1" t="s">
        <v>316</v>
      </c>
      <c r="I274" s="1" t="s">
        <v>151</v>
      </c>
      <c r="J274" s="60" t="s">
        <v>49</v>
      </c>
      <c r="K274" s="59">
        <v>1423419</v>
      </c>
      <c r="L274" s="59">
        <v>0</v>
      </c>
      <c r="M274" s="59">
        <v>1423419</v>
      </c>
      <c r="N274" s="59">
        <v>1423419</v>
      </c>
    </row>
    <row r="275" spans="1:14" x14ac:dyDescent="0.25">
      <c r="A275" s="1">
        <v>2107105</v>
      </c>
      <c r="B275" s="1" t="s">
        <v>157</v>
      </c>
      <c r="C275" s="1" t="s">
        <v>224</v>
      </c>
      <c r="D275" s="1" t="s">
        <v>392</v>
      </c>
      <c r="E275" s="1">
        <v>6</v>
      </c>
      <c r="F275" s="1" t="s">
        <v>132</v>
      </c>
      <c r="G275" s="1">
        <v>60002</v>
      </c>
      <c r="H275" s="1" t="s">
        <v>138</v>
      </c>
      <c r="I275" s="1" t="s">
        <v>151</v>
      </c>
      <c r="J275" s="60" t="s">
        <v>49</v>
      </c>
      <c r="K275" s="59">
        <v>0</v>
      </c>
      <c r="L275" s="59">
        <v>1423419</v>
      </c>
      <c r="M275" s="59">
        <v>-1423419</v>
      </c>
      <c r="N275" s="59">
        <v>0</v>
      </c>
    </row>
    <row r="276" spans="1:14" x14ac:dyDescent="0.25">
      <c r="A276" s="1">
        <v>2107105</v>
      </c>
      <c r="B276" s="1" t="s">
        <v>157</v>
      </c>
      <c r="C276" s="1" t="s">
        <v>224</v>
      </c>
      <c r="D276" s="1" t="s">
        <v>329</v>
      </c>
      <c r="E276" s="1">
        <v>7</v>
      </c>
      <c r="F276" s="1" t="s">
        <v>132</v>
      </c>
      <c r="G276" s="1">
        <v>70008</v>
      </c>
      <c r="H276" s="1" t="s">
        <v>316</v>
      </c>
      <c r="I276" s="1" t="s">
        <v>151</v>
      </c>
      <c r="J276" s="60" t="s">
        <v>49</v>
      </c>
      <c r="K276" s="59">
        <v>1421237</v>
      </c>
      <c r="L276" s="59">
        <v>0</v>
      </c>
      <c r="M276" s="59">
        <v>1421237</v>
      </c>
      <c r="N276" s="59">
        <v>1421237</v>
      </c>
    </row>
    <row r="277" spans="1:14" x14ac:dyDescent="0.25">
      <c r="A277" s="1">
        <v>2107105</v>
      </c>
      <c r="B277" s="1" t="s">
        <v>157</v>
      </c>
      <c r="C277" s="1" t="s">
        <v>224</v>
      </c>
      <c r="D277" s="1" t="s">
        <v>394</v>
      </c>
      <c r="E277" s="1">
        <v>7</v>
      </c>
      <c r="F277" s="1" t="s">
        <v>132</v>
      </c>
      <c r="G277" s="1">
        <v>70001</v>
      </c>
      <c r="H277" s="1" t="s">
        <v>137</v>
      </c>
      <c r="I277" s="1" t="s">
        <v>151</v>
      </c>
      <c r="J277" s="60" t="s">
        <v>49</v>
      </c>
      <c r="K277" s="59">
        <v>0</v>
      </c>
      <c r="L277" s="59">
        <v>1421237</v>
      </c>
      <c r="M277" s="59">
        <v>-1421237</v>
      </c>
      <c r="N277" s="59">
        <v>0</v>
      </c>
    </row>
    <row r="278" spans="1:14" x14ac:dyDescent="0.25">
      <c r="A278" s="1">
        <v>2107105</v>
      </c>
      <c r="B278" s="1" t="s">
        <v>157</v>
      </c>
      <c r="C278" s="1" t="s">
        <v>224</v>
      </c>
      <c r="D278" s="1" t="s">
        <v>344</v>
      </c>
      <c r="E278" s="1">
        <v>8</v>
      </c>
      <c r="F278" s="1" t="s">
        <v>132</v>
      </c>
      <c r="G278" s="1">
        <v>80015</v>
      </c>
      <c r="H278" s="1" t="s">
        <v>316</v>
      </c>
      <c r="I278" s="1" t="s">
        <v>151</v>
      </c>
      <c r="J278" s="60" t="s">
        <v>49</v>
      </c>
      <c r="K278" s="59">
        <v>1432329</v>
      </c>
      <c r="L278" s="59">
        <v>0</v>
      </c>
      <c r="M278" s="59">
        <v>1432329</v>
      </c>
      <c r="N278" s="59">
        <v>1432329</v>
      </c>
    </row>
    <row r="279" spans="1:14" x14ac:dyDescent="0.25">
      <c r="A279" s="1">
        <v>2107105</v>
      </c>
      <c r="B279" s="1" t="s">
        <v>157</v>
      </c>
      <c r="C279" s="1" t="s">
        <v>224</v>
      </c>
      <c r="D279" s="1" t="s">
        <v>376</v>
      </c>
      <c r="E279" s="1">
        <v>8</v>
      </c>
      <c r="F279" s="1" t="s">
        <v>132</v>
      </c>
      <c r="G279" s="1">
        <v>80006</v>
      </c>
      <c r="H279" s="1" t="s">
        <v>185</v>
      </c>
      <c r="I279" s="1" t="s">
        <v>151</v>
      </c>
      <c r="J279" s="60" t="s">
        <v>49</v>
      </c>
      <c r="K279" s="59">
        <v>0</v>
      </c>
      <c r="L279" s="59">
        <v>1432329</v>
      </c>
      <c r="M279" s="59">
        <v>-1432329</v>
      </c>
      <c r="N279" s="59">
        <v>0</v>
      </c>
    </row>
    <row r="280" spans="1:14" x14ac:dyDescent="0.25">
      <c r="A280" s="1">
        <v>2107105</v>
      </c>
      <c r="B280" s="1" t="s">
        <v>157</v>
      </c>
      <c r="C280" s="1" t="s">
        <v>224</v>
      </c>
      <c r="D280" s="1" t="s">
        <v>353</v>
      </c>
      <c r="E280" s="1">
        <v>9</v>
      </c>
      <c r="F280" s="1" t="s">
        <v>132</v>
      </c>
      <c r="G280" s="1">
        <v>90007</v>
      </c>
      <c r="H280" s="1" t="s">
        <v>316</v>
      </c>
      <c r="I280" s="1" t="s">
        <v>151</v>
      </c>
      <c r="J280" s="60" t="s">
        <v>49</v>
      </c>
      <c r="K280" s="59">
        <v>1423108</v>
      </c>
      <c r="L280" s="59">
        <v>0</v>
      </c>
      <c r="M280" s="59">
        <v>1423108</v>
      </c>
      <c r="N280" s="59">
        <v>1423108</v>
      </c>
    </row>
    <row r="281" spans="1:14" x14ac:dyDescent="0.25">
      <c r="A281" s="1">
        <v>2107105</v>
      </c>
      <c r="B281" s="1" t="s">
        <v>157</v>
      </c>
      <c r="C281" s="1" t="s">
        <v>224</v>
      </c>
      <c r="D281" s="1" t="s">
        <v>399</v>
      </c>
      <c r="E281" s="1">
        <v>9</v>
      </c>
      <c r="F281" s="1" t="s">
        <v>132</v>
      </c>
      <c r="G281" s="1">
        <v>90001</v>
      </c>
      <c r="H281" s="1" t="s">
        <v>204</v>
      </c>
      <c r="I281" s="1" t="s">
        <v>151</v>
      </c>
      <c r="J281" s="60" t="s">
        <v>49</v>
      </c>
      <c r="K281" s="59">
        <v>0</v>
      </c>
      <c r="L281" s="59">
        <v>1423108</v>
      </c>
      <c r="M281" s="59">
        <v>-1423108</v>
      </c>
      <c r="N281" s="59">
        <v>0</v>
      </c>
    </row>
    <row r="282" spans="1:14" x14ac:dyDescent="0.25">
      <c r="A282" s="1">
        <v>2107105</v>
      </c>
      <c r="B282" s="1" t="s">
        <v>157</v>
      </c>
      <c r="C282" s="1" t="s">
        <v>224</v>
      </c>
      <c r="D282" s="1" t="s">
        <v>359</v>
      </c>
      <c r="E282" s="1">
        <v>10</v>
      </c>
      <c r="F282" s="1" t="s">
        <v>132</v>
      </c>
      <c r="G282" s="1">
        <v>100009</v>
      </c>
      <c r="H282" s="1" t="s">
        <v>316</v>
      </c>
      <c r="I282" s="1" t="s">
        <v>151</v>
      </c>
      <c r="J282" s="60" t="s">
        <v>49</v>
      </c>
      <c r="K282" s="59">
        <v>1422418</v>
      </c>
      <c r="L282" s="59">
        <v>0</v>
      </c>
      <c r="M282" s="59">
        <v>1422418</v>
      </c>
      <c r="N282" s="59">
        <v>1422418</v>
      </c>
    </row>
    <row r="283" spans="1:14" x14ac:dyDescent="0.25">
      <c r="A283" s="1">
        <v>2107105</v>
      </c>
      <c r="B283" s="1" t="s">
        <v>157</v>
      </c>
      <c r="C283" s="1" t="s">
        <v>224</v>
      </c>
      <c r="D283" s="1" t="s">
        <v>402</v>
      </c>
      <c r="E283" s="1">
        <v>10</v>
      </c>
      <c r="F283" s="1" t="s">
        <v>132</v>
      </c>
      <c r="G283" s="1">
        <v>100002</v>
      </c>
      <c r="H283" s="1" t="s">
        <v>205</v>
      </c>
      <c r="I283" s="1" t="s">
        <v>151</v>
      </c>
      <c r="J283" s="60" t="s">
        <v>49</v>
      </c>
      <c r="K283" s="59">
        <v>0</v>
      </c>
      <c r="L283" s="59">
        <v>1422418</v>
      </c>
      <c r="M283" s="59">
        <v>-1422418</v>
      </c>
      <c r="N283" s="59">
        <v>0</v>
      </c>
    </row>
    <row r="284" spans="1:14" x14ac:dyDescent="0.25">
      <c r="A284" s="1">
        <v>2107105</v>
      </c>
      <c r="B284" s="1" t="s">
        <v>157</v>
      </c>
      <c r="C284" s="1" t="s">
        <v>224</v>
      </c>
      <c r="D284" s="1" t="s">
        <v>365</v>
      </c>
      <c r="E284" s="1">
        <v>11</v>
      </c>
      <c r="F284" s="1" t="s">
        <v>132</v>
      </c>
      <c r="G284" s="1">
        <v>110013</v>
      </c>
      <c r="H284" s="1" t="s">
        <v>316</v>
      </c>
      <c r="I284" s="1" t="s">
        <v>151</v>
      </c>
      <c r="J284" s="60" t="s">
        <v>49</v>
      </c>
      <c r="K284" s="59">
        <v>1425445</v>
      </c>
      <c r="L284" s="59">
        <v>0</v>
      </c>
      <c r="M284" s="59">
        <v>1425445</v>
      </c>
      <c r="N284" s="59">
        <v>1425445</v>
      </c>
    </row>
    <row r="285" spans="1:14" x14ac:dyDescent="0.25">
      <c r="A285" s="1">
        <v>2107105</v>
      </c>
      <c r="B285" s="1" t="s">
        <v>157</v>
      </c>
      <c r="C285" s="1" t="s">
        <v>224</v>
      </c>
      <c r="D285" s="1" t="s">
        <v>405</v>
      </c>
      <c r="E285" s="1">
        <v>11</v>
      </c>
      <c r="F285" s="1" t="s">
        <v>132</v>
      </c>
      <c r="G285" s="1">
        <v>110001</v>
      </c>
      <c r="H285" s="1" t="s">
        <v>206</v>
      </c>
      <c r="I285" s="1" t="s">
        <v>151</v>
      </c>
      <c r="J285" s="60" t="s">
        <v>49</v>
      </c>
      <c r="K285" s="59">
        <v>0</v>
      </c>
      <c r="L285" s="59">
        <v>1425445</v>
      </c>
      <c r="M285" s="59">
        <v>-1425445</v>
      </c>
      <c r="N285" s="59">
        <v>0</v>
      </c>
    </row>
    <row r="286" spans="1:14" x14ac:dyDescent="0.25">
      <c r="A286" s="1">
        <v>2107105</v>
      </c>
      <c r="B286" s="1" t="s">
        <v>157</v>
      </c>
      <c r="C286" s="1" t="s">
        <v>224</v>
      </c>
      <c r="D286" s="1" t="s">
        <v>405</v>
      </c>
      <c r="E286" s="1">
        <v>11</v>
      </c>
      <c r="F286" s="1" t="s">
        <v>132</v>
      </c>
      <c r="G286" s="1">
        <v>110002</v>
      </c>
      <c r="H286" s="1" t="s">
        <v>206</v>
      </c>
      <c r="I286" s="1" t="s">
        <v>151</v>
      </c>
      <c r="J286" s="60" t="s">
        <v>49</v>
      </c>
      <c r="K286" s="59">
        <v>0</v>
      </c>
      <c r="L286" s="59">
        <v>1425445</v>
      </c>
      <c r="M286" s="59">
        <v>-1425445</v>
      </c>
      <c r="N286" s="59">
        <v>-1425445</v>
      </c>
    </row>
    <row r="287" spans="1:14" x14ac:dyDescent="0.25">
      <c r="A287" s="1">
        <v>2107105</v>
      </c>
      <c r="B287" s="1" t="s">
        <v>157</v>
      </c>
      <c r="C287" s="1" t="s">
        <v>224</v>
      </c>
      <c r="D287" s="1" t="s">
        <v>405</v>
      </c>
      <c r="E287" s="1">
        <v>11</v>
      </c>
      <c r="F287" s="1" t="s">
        <v>132</v>
      </c>
      <c r="G287" s="1">
        <v>110005</v>
      </c>
      <c r="H287" s="1" t="s">
        <v>424</v>
      </c>
      <c r="I287" s="1" t="s">
        <v>151</v>
      </c>
      <c r="J287" s="60" t="s">
        <v>49</v>
      </c>
      <c r="K287" s="59">
        <v>1425445</v>
      </c>
      <c r="L287" s="59">
        <v>0</v>
      </c>
      <c r="M287" s="59">
        <v>1425445</v>
      </c>
      <c r="N287" s="59">
        <v>0</v>
      </c>
    </row>
    <row r="288" spans="1:14" x14ac:dyDescent="0.25">
      <c r="A288" s="1">
        <v>2107105</v>
      </c>
      <c r="B288" s="1" t="s">
        <v>157</v>
      </c>
      <c r="C288" s="1" t="s">
        <v>224</v>
      </c>
      <c r="D288" s="1" t="s">
        <v>466</v>
      </c>
      <c r="E288" s="1">
        <v>12</v>
      </c>
      <c r="F288" s="1" t="s">
        <v>132</v>
      </c>
      <c r="G288" s="1">
        <v>120016</v>
      </c>
      <c r="H288" s="1" t="s">
        <v>316</v>
      </c>
      <c r="I288" s="1" t="s">
        <v>151</v>
      </c>
      <c r="J288" s="60" t="s">
        <v>49</v>
      </c>
      <c r="K288" s="59">
        <v>1427552</v>
      </c>
      <c r="L288" s="59">
        <v>0</v>
      </c>
      <c r="M288" s="59">
        <v>1427552</v>
      </c>
      <c r="N288" s="59">
        <v>1427552</v>
      </c>
    </row>
    <row r="289" spans="1:14" x14ac:dyDescent="0.25">
      <c r="A289" s="1">
        <v>2107105</v>
      </c>
      <c r="B289" s="1" t="s">
        <v>157</v>
      </c>
      <c r="C289" s="1" t="s">
        <v>224</v>
      </c>
      <c r="D289" s="1" t="s">
        <v>469</v>
      </c>
      <c r="E289" s="1">
        <v>12</v>
      </c>
      <c r="F289" s="1" t="s">
        <v>132</v>
      </c>
      <c r="G289" s="1">
        <v>120001</v>
      </c>
      <c r="H289" s="1" t="s">
        <v>470</v>
      </c>
      <c r="I289" s="1" t="s">
        <v>151</v>
      </c>
      <c r="J289" s="60" t="s">
        <v>49</v>
      </c>
      <c r="K289" s="59">
        <v>0</v>
      </c>
      <c r="L289" s="59">
        <v>1427552</v>
      </c>
      <c r="M289" s="59">
        <v>-1427552</v>
      </c>
      <c r="N289" s="59">
        <v>0</v>
      </c>
    </row>
    <row r="290" spans="1:14" x14ac:dyDescent="0.25">
      <c r="A290" s="1">
        <v>2107106</v>
      </c>
      <c r="B290" s="1" t="s">
        <v>156</v>
      </c>
      <c r="C290" s="1" t="s">
        <v>225</v>
      </c>
      <c r="D290" s="1" t="s">
        <v>284</v>
      </c>
      <c r="E290" s="1">
        <v>1</v>
      </c>
      <c r="F290" s="1" t="s">
        <v>132</v>
      </c>
      <c r="G290" s="1">
        <v>10014</v>
      </c>
      <c r="H290" s="1" t="s">
        <v>285</v>
      </c>
      <c r="I290" s="1" t="s">
        <v>151</v>
      </c>
      <c r="J290" s="60" t="s">
        <v>49</v>
      </c>
      <c r="K290" s="59">
        <v>615648</v>
      </c>
      <c r="L290" s="59">
        <v>0</v>
      </c>
      <c r="M290" s="59">
        <v>615648</v>
      </c>
      <c r="N290" s="59">
        <v>615648</v>
      </c>
    </row>
    <row r="291" spans="1:14" x14ac:dyDescent="0.25">
      <c r="A291" s="1">
        <v>2107106</v>
      </c>
      <c r="B291" s="1" t="s">
        <v>156</v>
      </c>
      <c r="C291" s="1" t="s">
        <v>225</v>
      </c>
      <c r="D291" s="1" t="s">
        <v>372</v>
      </c>
      <c r="E291" s="1">
        <v>1</v>
      </c>
      <c r="F291" s="1" t="s">
        <v>132</v>
      </c>
      <c r="G291" s="1">
        <v>10005</v>
      </c>
      <c r="H291" s="1" t="s">
        <v>422</v>
      </c>
      <c r="I291" s="1" t="s">
        <v>151</v>
      </c>
      <c r="J291" s="60" t="s">
        <v>49</v>
      </c>
      <c r="K291" s="59">
        <v>0</v>
      </c>
      <c r="L291" s="59">
        <v>615648</v>
      </c>
      <c r="M291" s="59">
        <v>-615648</v>
      </c>
      <c r="N291" s="59">
        <v>0</v>
      </c>
    </row>
    <row r="292" spans="1:14" x14ac:dyDescent="0.25">
      <c r="A292" s="1">
        <v>2107106</v>
      </c>
      <c r="B292" s="1" t="s">
        <v>156</v>
      </c>
      <c r="C292" s="1" t="s">
        <v>225</v>
      </c>
      <c r="D292" s="1" t="s">
        <v>290</v>
      </c>
      <c r="E292" s="1">
        <v>2</v>
      </c>
      <c r="F292" s="1" t="s">
        <v>132</v>
      </c>
      <c r="G292" s="1">
        <v>20007</v>
      </c>
      <c r="H292" s="1" t="s">
        <v>292</v>
      </c>
      <c r="I292" s="1" t="s">
        <v>151</v>
      </c>
      <c r="J292" s="60" t="s">
        <v>49</v>
      </c>
      <c r="K292" s="59">
        <v>616824</v>
      </c>
      <c r="L292" s="59">
        <v>0</v>
      </c>
      <c r="M292" s="59">
        <v>616824</v>
      </c>
      <c r="N292" s="59">
        <v>616824</v>
      </c>
    </row>
    <row r="293" spans="1:14" x14ac:dyDescent="0.25">
      <c r="A293" s="1">
        <v>2107106</v>
      </c>
      <c r="B293" s="1" t="s">
        <v>156</v>
      </c>
      <c r="C293" s="1" t="s">
        <v>225</v>
      </c>
      <c r="D293" s="1" t="s">
        <v>381</v>
      </c>
      <c r="E293" s="1">
        <v>2</v>
      </c>
      <c r="F293" s="1" t="s">
        <v>132</v>
      </c>
      <c r="G293" s="1">
        <v>20002</v>
      </c>
      <c r="H293" s="1" t="s">
        <v>423</v>
      </c>
      <c r="I293" s="1" t="s">
        <v>151</v>
      </c>
      <c r="J293" s="60" t="s">
        <v>49</v>
      </c>
      <c r="K293" s="59">
        <v>0</v>
      </c>
      <c r="L293" s="59">
        <v>616824</v>
      </c>
      <c r="M293" s="59">
        <v>-616824</v>
      </c>
      <c r="N293" s="59">
        <v>0</v>
      </c>
    </row>
    <row r="294" spans="1:14" x14ac:dyDescent="0.25">
      <c r="A294" s="1">
        <v>2107106</v>
      </c>
      <c r="B294" s="1" t="s">
        <v>156</v>
      </c>
      <c r="C294" s="1" t="s">
        <v>225</v>
      </c>
      <c r="D294" s="1" t="s">
        <v>298</v>
      </c>
      <c r="E294" s="1">
        <v>3</v>
      </c>
      <c r="F294" s="1" t="s">
        <v>132</v>
      </c>
      <c r="G294" s="1">
        <v>30006</v>
      </c>
      <c r="H294" s="1" t="s">
        <v>299</v>
      </c>
      <c r="I294" s="1" t="s">
        <v>151</v>
      </c>
      <c r="J294" s="60" t="s">
        <v>49</v>
      </c>
      <c r="K294" s="59">
        <v>618093</v>
      </c>
      <c r="L294" s="59">
        <v>0</v>
      </c>
      <c r="M294" s="59">
        <v>618093</v>
      </c>
      <c r="N294" s="59">
        <v>618093</v>
      </c>
    </row>
    <row r="295" spans="1:14" x14ac:dyDescent="0.25">
      <c r="A295" s="1">
        <v>2107106</v>
      </c>
      <c r="B295" s="1" t="s">
        <v>156</v>
      </c>
      <c r="C295" s="1" t="s">
        <v>225</v>
      </c>
      <c r="D295" s="1" t="s">
        <v>384</v>
      </c>
      <c r="E295" s="1">
        <v>3</v>
      </c>
      <c r="F295" s="1" t="s">
        <v>132</v>
      </c>
      <c r="G295" s="1">
        <v>30003</v>
      </c>
      <c r="H295" s="1" t="s">
        <v>141</v>
      </c>
      <c r="I295" s="1" t="s">
        <v>151</v>
      </c>
      <c r="J295" s="60" t="s">
        <v>49</v>
      </c>
      <c r="K295" s="59">
        <v>0</v>
      </c>
      <c r="L295" s="59">
        <v>618093</v>
      </c>
      <c r="M295" s="59">
        <v>-618093</v>
      </c>
      <c r="N295" s="59">
        <v>0</v>
      </c>
    </row>
    <row r="296" spans="1:14" x14ac:dyDescent="0.25">
      <c r="A296" s="1">
        <v>2107106</v>
      </c>
      <c r="B296" s="1" t="s">
        <v>156</v>
      </c>
      <c r="C296" s="1" t="s">
        <v>225</v>
      </c>
      <c r="D296" s="1" t="s">
        <v>304</v>
      </c>
      <c r="E296" s="1">
        <v>4</v>
      </c>
      <c r="F296" s="1" t="s">
        <v>132</v>
      </c>
      <c r="G296" s="1">
        <v>40004</v>
      </c>
      <c r="H296" s="1" t="s">
        <v>305</v>
      </c>
      <c r="I296" s="1" t="s">
        <v>151</v>
      </c>
      <c r="J296" s="60" t="s">
        <v>49</v>
      </c>
      <c r="K296" s="59">
        <v>619515</v>
      </c>
      <c r="L296" s="59">
        <v>0</v>
      </c>
      <c r="M296" s="59">
        <v>619515</v>
      </c>
      <c r="N296" s="59">
        <v>619515</v>
      </c>
    </row>
    <row r="297" spans="1:14" x14ac:dyDescent="0.25">
      <c r="A297" s="1">
        <v>2107106</v>
      </c>
      <c r="B297" s="1" t="s">
        <v>156</v>
      </c>
      <c r="C297" s="1" t="s">
        <v>225</v>
      </c>
      <c r="D297" s="1" t="s">
        <v>387</v>
      </c>
      <c r="E297" s="1">
        <v>4</v>
      </c>
      <c r="F297" s="1" t="s">
        <v>132</v>
      </c>
      <c r="G297" s="1">
        <v>40002</v>
      </c>
      <c r="H297" s="1" t="s">
        <v>140</v>
      </c>
      <c r="I297" s="1" t="s">
        <v>151</v>
      </c>
      <c r="J297" s="60" t="s">
        <v>49</v>
      </c>
      <c r="K297" s="59">
        <v>0</v>
      </c>
      <c r="L297" s="59">
        <v>619515</v>
      </c>
      <c r="M297" s="59">
        <v>-619515</v>
      </c>
      <c r="N297" s="59">
        <v>0</v>
      </c>
    </row>
    <row r="298" spans="1:14" x14ac:dyDescent="0.25">
      <c r="A298" s="1">
        <v>2107106</v>
      </c>
      <c r="B298" s="1" t="s">
        <v>156</v>
      </c>
      <c r="C298" s="1" t="s">
        <v>225</v>
      </c>
      <c r="D298" s="1" t="s">
        <v>315</v>
      </c>
      <c r="E298" s="1">
        <v>5</v>
      </c>
      <c r="F298" s="1" t="s">
        <v>132</v>
      </c>
      <c r="G298" s="1">
        <v>50009</v>
      </c>
      <c r="H298" s="1" t="s">
        <v>316</v>
      </c>
      <c r="I298" s="1" t="s">
        <v>151</v>
      </c>
      <c r="J298" s="60" t="s">
        <v>49</v>
      </c>
      <c r="K298" s="59">
        <v>620622</v>
      </c>
      <c r="L298" s="59">
        <v>0</v>
      </c>
      <c r="M298" s="59">
        <v>620622</v>
      </c>
      <c r="N298" s="59">
        <v>620622</v>
      </c>
    </row>
    <row r="299" spans="1:14" x14ac:dyDescent="0.25">
      <c r="A299" s="1">
        <v>2107106</v>
      </c>
      <c r="B299" s="1" t="s">
        <v>156</v>
      </c>
      <c r="C299" s="1" t="s">
        <v>225</v>
      </c>
      <c r="D299" s="1" t="s">
        <v>390</v>
      </c>
      <c r="E299" s="1">
        <v>5</v>
      </c>
      <c r="F299" s="1" t="s">
        <v>132</v>
      </c>
      <c r="G299" s="1">
        <v>50001</v>
      </c>
      <c r="H299" s="1" t="s">
        <v>139</v>
      </c>
      <c r="I299" s="1" t="s">
        <v>151</v>
      </c>
      <c r="J299" s="60" t="s">
        <v>49</v>
      </c>
      <c r="K299" s="59">
        <v>0</v>
      </c>
      <c r="L299" s="59">
        <v>620622</v>
      </c>
      <c r="M299" s="59">
        <v>-620622</v>
      </c>
      <c r="N299" s="59">
        <v>0</v>
      </c>
    </row>
    <row r="300" spans="1:14" x14ac:dyDescent="0.25">
      <c r="A300" s="1">
        <v>2107106</v>
      </c>
      <c r="B300" s="1" t="s">
        <v>156</v>
      </c>
      <c r="C300" s="1" t="s">
        <v>225</v>
      </c>
      <c r="D300" s="1" t="s">
        <v>323</v>
      </c>
      <c r="E300" s="1">
        <v>6</v>
      </c>
      <c r="F300" s="1" t="s">
        <v>132</v>
      </c>
      <c r="G300" s="1">
        <v>60006</v>
      </c>
      <c r="H300" s="1" t="s">
        <v>316</v>
      </c>
      <c r="I300" s="1" t="s">
        <v>151</v>
      </c>
      <c r="J300" s="60" t="s">
        <v>49</v>
      </c>
      <c r="K300" s="59">
        <v>621162</v>
      </c>
      <c r="L300" s="59">
        <v>0</v>
      </c>
      <c r="M300" s="59">
        <v>621162</v>
      </c>
      <c r="N300" s="59">
        <v>621162</v>
      </c>
    </row>
    <row r="301" spans="1:14" x14ac:dyDescent="0.25">
      <c r="A301" s="1">
        <v>2107106</v>
      </c>
      <c r="B301" s="1" t="s">
        <v>156</v>
      </c>
      <c r="C301" s="1" t="s">
        <v>225</v>
      </c>
      <c r="D301" s="1" t="s">
        <v>392</v>
      </c>
      <c r="E301" s="1">
        <v>6</v>
      </c>
      <c r="F301" s="1" t="s">
        <v>132</v>
      </c>
      <c r="G301" s="1">
        <v>60002</v>
      </c>
      <c r="H301" s="1" t="s">
        <v>138</v>
      </c>
      <c r="I301" s="1" t="s">
        <v>151</v>
      </c>
      <c r="J301" s="60" t="s">
        <v>49</v>
      </c>
      <c r="K301" s="59">
        <v>0</v>
      </c>
      <c r="L301" s="59">
        <v>621162</v>
      </c>
      <c r="M301" s="59">
        <v>-621162</v>
      </c>
      <c r="N301" s="59">
        <v>0</v>
      </c>
    </row>
    <row r="302" spans="1:14" x14ac:dyDescent="0.25">
      <c r="A302" s="1">
        <v>2107106</v>
      </c>
      <c r="B302" s="1" t="s">
        <v>156</v>
      </c>
      <c r="C302" s="1" t="s">
        <v>225</v>
      </c>
      <c r="D302" s="1" t="s">
        <v>329</v>
      </c>
      <c r="E302" s="1">
        <v>7</v>
      </c>
      <c r="F302" s="1" t="s">
        <v>132</v>
      </c>
      <c r="G302" s="1">
        <v>70008</v>
      </c>
      <c r="H302" s="1" t="s">
        <v>316</v>
      </c>
      <c r="I302" s="1" t="s">
        <v>151</v>
      </c>
      <c r="J302" s="60" t="s">
        <v>49</v>
      </c>
      <c r="K302" s="59">
        <v>624070</v>
      </c>
      <c r="L302" s="59">
        <v>0</v>
      </c>
      <c r="M302" s="59">
        <v>624070</v>
      </c>
      <c r="N302" s="59">
        <v>624070</v>
      </c>
    </row>
    <row r="303" spans="1:14" x14ac:dyDescent="0.25">
      <c r="A303" s="1">
        <v>2107106</v>
      </c>
      <c r="B303" s="1" t="s">
        <v>156</v>
      </c>
      <c r="C303" s="1" t="s">
        <v>225</v>
      </c>
      <c r="D303" s="1" t="s">
        <v>394</v>
      </c>
      <c r="E303" s="1">
        <v>7</v>
      </c>
      <c r="F303" s="1" t="s">
        <v>132</v>
      </c>
      <c r="G303" s="1">
        <v>70001</v>
      </c>
      <c r="H303" s="1" t="s">
        <v>137</v>
      </c>
      <c r="I303" s="1" t="s">
        <v>151</v>
      </c>
      <c r="J303" s="60" t="s">
        <v>49</v>
      </c>
      <c r="K303" s="59">
        <v>0</v>
      </c>
      <c r="L303" s="59">
        <v>624070</v>
      </c>
      <c r="M303" s="59">
        <v>-624070</v>
      </c>
      <c r="N303" s="59">
        <v>0</v>
      </c>
    </row>
    <row r="304" spans="1:14" x14ac:dyDescent="0.25">
      <c r="A304" s="1">
        <v>2107106</v>
      </c>
      <c r="B304" s="1" t="s">
        <v>156</v>
      </c>
      <c r="C304" s="1" t="s">
        <v>225</v>
      </c>
      <c r="D304" s="1" t="s">
        <v>344</v>
      </c>
      <c r="E304" s="1">
        <v>8</v>
      </c>
      <c r="F304" s="1" t="s">
        <v>132</v>
      </c>
      <c r="G304" s="1">
        <v>80015</v>
      </c>
      <c r="H304" s="1" t="s">
        <v>316</v>
      </c>
      <c r="I304" s="1" t="s">
        <v>151</v>
      </c>
      <c r="J304" s="60" t="s">
        <v>49</v>
      </c>
      <c r="K304" s="59">
        <v>618300</v>
      </c>
      <c r="L304" s="59">
        <v>0</v>
      </c>
      <c r="M304" s="59">
        <v>618300</v>
      </c>
      <c r="N304" s="59">
        <v>618300</v>
      </c>
    </row>
    <row r="305" spans="1:14" x14ac:dyDescent="0.25">
      <c r="A305" s="1">
        <v>2107106</v>
      </c>
      <c r="B305" s="1" t="s">
        <v>156</v>
      </c>
      <c r="C305" s="1" t="s">
        <v>225</v>
      </c>
      <c r="D305" s="1" t="s">
        <v>376</v>
      </c>
      <c r="E305" s="1">
        <v>8</v>
      </c>
      <c r="F305" s="1" t="s">
        <v>132</v>
      </c>
      <c r="G305" s="1">
        <v>80006</v>
      </c>
      <c r="H305" s="1" t="s">
        <v>185</v>
      </c>
      <c r="I305" s="1" t="s">
        <v>151</v>
      </c>
      <c r="J305" s="60" t="s">
        <v>49</v>
      </c>
      <c r="K305" s="59">
        <v>0</v>
      </c>
      <c r="L305" s="59">
        <v>618300</v>
      </c>
      <c r="M305" s="59">
        <v>-618300</v>
      </c>
      <c r="N305" s="59">
        <v>0</v>
      </c>
    </row>
    <row r="306" spans="1:14" x14ac:dyDescent="0.25">
      <c r="A306" s="1">
        <v>2107106</v>
      </c>
      <c r="B306" s="1" t="s">
        <v>156</v>
      </c>
      <c r="C306" s="1" t="s">
        <v>225</v>
      </c>
      <c r="D306" s="1" t="s">
        <v>353</v>
      </c>
      <c r="E306" s="1">
        <v>9</v>
      </c>
      <c r="F306" s="1" t="s">
        <v>132</v>
      </c>
      <c r="G306" s="1">
        <v>90007</v>
      </c>
      <c r="H306" s="1" t="s">
        <v>316</v>
      </c>
      <c r="I306" s="1" t="s">
        <v>151</v>
      </c>
      <c r="J306" s="60" t="s">
        <v>49</v>
      </c>
      <c r="K306" s="59">
        <v>625599</v>
      </c>
      <c r="L306" s="59">
        <v>0</v>
      </c>
      <c r="M306" s="59">
        <v>625599</v>
      </c>
      <c r="N306" s="59">
        <v>625599</v>
      </c>
    </row>
    <row r="307" spans="1:14" x14ac:dyDescent="0.25">
      <c r="A307" s="1">
        <v>2107106</v>
      </c>
      <c r="B307" s="1" t="s">
        <v>156</v>
      </c>
      <c r="C307" s="1" t="s">
        <v>225</v>
      </c>
      <c r="D307" s="1" t="s">
        <v>399</v>
      </c>
      <c r="E307" s="1">
        <v>9</v>
      </c>
      <c r="F307" s="1" t="s">
        <v>132</v>
      </c>
      <c r="G307" s="1">
        <v>90001</v>
      </c>
      <c r="H307" s="1" t="s">
        <v>204</v>
      </c>
      <c r="I307" s="1" t="s">
        <v>151</v>
      </c>
      <c r="J307" s="60" t="s">
        <v>49</v>
      </c>
      <c r="K307" s="59">
        <v>0</v>
      </c>
      <c r="L307" s="59">
        <v>625599</v>
      </c>
      <c r="M307" s="59">
        <v>-625599</v>
      </c>
      <c r="N307" s="59">
        <v>0</v>
      </c>
    </row>
    <row r="308" spans="1:14" x14ac:dyDescent="0.25">
      <c r="A308" s="1">
        <v>2107106</v>
      </c>
      <c r="B308" s="1" t="s">
        <v>156</v>
      </c>
      <c r="C308" s="1" t="s">
        <v>225</v>
      </c>
      <c r="D308" s="1" t="s">
        <v>359</v>
      </c>
      <c r="E308" s="1">
        <v>10</v>
      </c>
      <c r="F308" s="1" t="s">
        <v>132</v>
      </c>
      <c r="G308" s="1">
        <v>100009</v>
      </c>
      <c r="H308" s="1" t="s">
        <v>316</v>
      </c>
      <c r="I308" s="1" t="s">
        <v>151</v>
      </c>
      <c r="J308" s="60" t="s">
        <v>49</v>
      </c>
      <c r="K308" s="59">
        <v>625184</v>
      </c>
      <c r="L308" s="59">
        <v>0</v>
      </c>
      <c r="M308" s="59">
        <v>625184</v>
      </c>
      <c r="N308" s="59">
        <v>625184</v>
      </c>
    </row>
    <row r="309" spans="1:14" x14ac:dyDescent="0.25">
      <c r="A309" s="1">
        <v>2107106</v>
      </c>
      <c r="B309" s="1" t="s">
        <v>156</v>
      </c>
      <c r="C309" s="1" t="s">
        <v>225</v>
      </c>
      <c r="D309" s="1" t="s">
        <v>402</v>
      </c>
      <c r="E309" s="1">
        <v>10</v>
      </c>
      <c r="F309" s="1" t="s">
        <v>132</v>
      </c>
      <c r="G309" s="1">
        <v>100002</v>
      </c>
      <c r="H309" s="1" t="s">
        <v>205</v>
      </c>
      <c r="I309" s="1" t="s">
        <v>151</v>
      </c>
      <c r="J309" s="60" t="s">
        <v>49</v>
      </c>
      <c r="K309" s="59">
        <v>0</v>
      </c>
      <c r="L309" s="59">
        <v>625184</v>
      </c>
      <c r="M309" s="59">
        <v>-625184</v>
      </c>
      <c r="N309" s="59">
        <v>0</v>
      </c>
    </row>
    <row r="310" spans="1:14" x14ac:dyDescent="0.25">
      <c r="A310" s="1">
        <v>2107106</v>
      </c>
      <c r="B310" s="1" t="s">
        <v>156</v>
      </c>
      <c r="C310" s="1" t="s">
        <v>225</v>
      </c>
      <c r="D310" s="1" t="s">
        <v>365</v>
      </c>
      <c r="E310" s="1">
        <v>11</v>
      </c>
      <c r="F310" s="1" t="s">
        <v>132</v>
      </c>
      <c r="G310" s="1">
        <v>110013</v>
      </c>
      <c r="H310" s="1" t="s">
        <v>316</v>
      </c>
      <c r="I310" s="1" t="s">
        <v>151</v>
      </c>
      <c r="J310" s="60" t="s">
        <v>49</v>
      </c>
      <c r="K310" s="59">
        <v>627015</v>
      </c>
      <c r="L310" s="59">
        <v>0</v>
      </c>
      <c r="M310" s="59">
        <v>627015</v>
      </c>
      <c r="N310" s="59">
        <v>627015</v>
      </c>
    </row>
    <row r="311" spans="1:14" x14ac:dyDescent="0.25">
      <c r="A311" s="1">
        <v>2107106</v>
      </c>
      <c r="B311" s="1" t="s">
        <v>156</v>
      </c>
      <c r="C311" s="1" t="s">
        <v>225</v>
      </c>
      <c r="D311" s="1" t="s">
        <v>405</v>
      </c>
      <c r="E311" s="1">
        <v>11</v>
      </c>
      <c r="F311" s="1" t="s">
        <v>132</v>
      </c>
      <c r="G311" s="1">
        <v>110001</v>
      </c>
      <c r="H311" s="1" t="s">
        <v>206</v>
      </c>
      <c r="I311" s="1" t="s">
        <v>151</v>
      </c>
      <c r="J311" s="60" t="s">
        <v>49</v>
      </c>
      <c r="K311" s="59">
        <v>0</v>
      </c>
      <c r="L311" s="59">
        <v>627015</v>
      </c>
      <c r="M311" s="59">
        <v>-627015</v>
      </c>
      <c r="N311" s="59">
        <v>0</v>
      </c>
    </row>
    <row r="312" spans="1:14" x14ac:dyDescent="0.25">
      <c r="A312" s="1">
        <v>2107106</v>
      </c>
      <c r="B312" s="1" t="s">
        <v>156</v>
      </c>
      <c r="C312" s="1" t="s">
        <v>225</v>
      </c>
      <c r="D312" s="1" t="s">
        <v>405</v>
      </c>
      <c r="E312" s="1">
        <v>11</v>
      </c>
      <c r="F312" s="1" t="s">
        <v>132</v>
      </c>
      <c r="G312" s="1">
        <v>110002</v>
      </c>
      <c r="H312" s="1" t="s">
        <v>206</v>
      </c>
      <c r="I312" s="1" t="s">
        <v>151</v>
      </c>
      <c r="J312" s="60" t="s">
        <v>49</v>
      </c>
      <c r="K312" s="59">
        <v>0</v>
      </c>
      <c r="L312" s="59">
        <v>627015</v>
      </c>
      <c r="M312" s="59">
        <v>-627015</v>
      </c>
      <c r="N312" s="59">
        <v>-627015</v>
      </c>
    </row>
    <row r="313" spans="1:14" x14ac:dyDescent="0.25">
      <c r="A313" s="1">
        <v>2107106</v>
      </c>
      <c r="B313" s="1" t="s">
        <v>156</v>
      </c>
      <c r="C313" s="1" t="s">
        <v>225</v>
      </c>
      <c r="D313" s="1" t="s">
        <v>405</v>
      </c>
      <c r="E313" s="1">
        <v>11</v>
      </c>
      <c r="F313" s="1" t="s">
        <v>132</v>
      </c>
      <c r="G313" s="1">
        <v>110005</v>
      </c>
      <c r="H313" s="1" t="s">
        <v>424</v>
      </c>
      <c r="I313" s="1" t="s">
        <v>151</v>
      </c>
      <c r="J313" s="60" t="s">
        <v>49</v>
      </c>
      <c r="K313" s="59">
        <v>627015</v>
      </c>
      <c r="L313" s="59">
        <v>0</v>
      </c>
      <c r="M313" s="59">
        <v>627015</v>
      </c>
      <c r="N313" s="59">
        <v>0</v>
      </c>
    </row>
    <row r="314" spans="1:14" x14ac:dyDescent="0.25">
      <c r="A314" s="1">
        <v>2107106</v>
      </c>
      <c r="B314" s="1" t="s">
        <v>156</v>
      </c>
      <c r="C314" s="1" t="s">
        <v>225</v>
      </c>
      <c r="D314" s="1" t="s">
        <v>466</v>
      </c>
      <c r="E314" s="1">
        <v>12</v>
      </c>
      <c r="F314" s="1" t="s">
        <v>132</v>
      </c>
      <c r="G314" s="1">
        <v>120016</v>
      </c>
      <c r="H314" s="1" t="s">
        <v>316</v>
      </c>
      <c r="I314" s="1" t="s">
        <v>151</v>
      </c>
      <c r="J314" s="60" t="s">
        <v>49</v>
      </c>
      <c r="K314" s="59">
        <v>628585</v>
      </c>
      <c r="L314" s="59">
        <v>0</v>
      </c>
      <c r="M314" s="59">
        <v>628585</v>
      </c>
      <c r="N314" s="59">
        <v>628585</v>
      </c>
    </row>
    <row r="315" spans="1:14" x14ac:dyDescent="0.25">
      <c r="A315" s="1">
        <v>2107106</v>
      </c>
      <c r="B315" s="1" t="s">
        <v>156</v>
      </c>
      <c r="C315" s="1" t="s">
        <v>225</v>
      </c>
      <c r="D315" s="1" t="s">
        <v>469</v>
      </c>
      <c r="E315" s="1">
        <v>12</v>
      </c>
      <c r="F315" s="1" t="s">
        <v>132</v>
      </c>
      <c r="G315" s="1">
        <v>120001</v>
      </c>
      <c r="H315" s="1" t="s">
        <v>470</v>
      </c>
      <c r="I315" s="1" t="s">
        <v>151</v>
      </c>
      <c r="J315" s="60" t="s">
        <v>49</v>
      </c>
      <c r="K315" s="59">
        <v>0</v>
      </c>
      <c r="L315" s="59">
        <v>628585</v>
      </c>
      <c r="M315" s="59">
        <v>-628585</v>
      </c>
      <c r="N315" s="59">
        <v>0</v>
      </c>
    </row>
    <row r="316" spans="1:14" x14ac:dyDescent="0.25">
      <c r="A316" s="1">
        <v>2107107</v>
      </c>
      <c r="B316" s="1" t="s">
        <v>155</v>
      </c>
      <c r="C316" s="1" t="s">
        <v>226</v>
      </c>
      <c r="D316" s="1" t="s">
        <v>284</v>
      </c>
      <c r="E316" s="1">
        <v>1</v>
      </c>
      <c r="F316" s="1" t="s">
        <v>132</v>
      </c>
      <c r="G316" s="1">
        <v>10014</v>
      </c>
      <c r="H316" s="1" t="s">
        <v>285</v>
      </c>
      <c r="I316" s="1" t="s">
        <v>151</v>
      </c>
      <c r="J316" s="60" t="s">
        <v>49</v>
      </c>
      <c r="K316" s="59">
        <v>83553</v>
      </c>
      <c r="L316" s="59">
        <v>0</v>
      </c>
      <c r="M316" s="59">
        <v>83553</v>
      </c>
      <c r="N316" s="59">
        <v>83553</v>
      </c>
    </row>
    <row r="317" spans="1:14" x14ac:dyDescent="0.25">
      <c r="A317" s="1">
        <v>2107107</v>
      </c>
      <c r="B317" s="1" t="s">
        <v>155</v>
      </c>
      <c r="C317" s="1" t="s">
        <v>226</v>
      </c>
      <c r="D317" s="1" t="s">
        <v>372</v>
      </c>
      <c r="E317" s="1">
        <v>1</v>
      </c>
      <c r="F317" s="1" t="s">
        <v>132</v>
      </c>
      <c r="G317" s="1">
        <v>10005</v>
      </c>
      <c r="H317" s="1" t="s">
        <v>422</v>
      </c>
      <c r="I317" s="1" t="s">
        <v>151</v>
      </c>
      <c r="J317" s="60" t="s">
        <v>49</v>
      </c>
      <c r="K317" s="59">
        <v>0</v>
      </c>
      <c r="L317" s="59">
        <v>83553</v>
      </c>
      <c r="M317" s="59">
        <v>-83553</v>
      </c>
      <c r="N317" s="59">
        <v>0</v>
      </c>
    </row>
    <row r="318" spans="1:14" x14ac:dyDescent="0.25">
      <c r="A318" s="1">
        <v>2107107</v>
      </c>
      <c r="B318" s="1" t="s">
        <v>155</v>
      </c>
      <c r="C318" s="1" t="s">
        <v>226</v>
      </c>
      <c r="D318" s="1" t="s">
        <v>290</v>
      </c>
      <c r="E318" s="1">
        <v>2</v>
      </c>
      <c r="F318" s="1" t="s">
        <v>132</v>
      </c>
      <c r="G318" s="1">
        <v>20007</v>
      </c>
      <c r="H318" s="1" t="s">
        <v>292</v>
      </c>
      <c r="I318" s="1" t="s">
        <v>151</v>
      </c>
      <c r="J318" s="60" t="s">
        <v>49</v>
      </c>
      <c r="K318" s="59">
        <v>83712</v>
      </c>
      <c r="L318" s="59">
        <v>0</v>
      </c>
      <c r="M318" s="59">
        <v>83712</v>
      </c>
      <c r="N318" s="59">
        <v>83712</v>
      </c>
    </row>
    <row r="319" spans="1:14" x14ac:dyDescent="0.25">
      <c r="A319" s="1">
        <v>2107107</v>
      </c>
      <c r="B319" s="1" t="s">
        <v>155</v>
      </c>
      <c r="C319" s="1" t="s">
        <v>226</v>
      </c>
      <c r="D319" s="1" t="s">
        <v>381</v>
      </c>
      <c r="E319" s="1">
        <v>2</v>
      </c>
      <c r="F319" s="1" t="s">
        <v>132</v>
      </c>
      <c r="G319" s="1">
        <v>20002</v>
      </c>
      <c r="H319" s="1" t="s">
        <v>423</v>
      </c>
      <c r="I319" s="1" t="s">
        <v>151</v>
      </c>
      <c r="J319" s="60" t="s">
        <v>49</v>
      </c>
      <c r="K319" s="59">
        <v>0</v>
      </c>
      <c r="L319" s="59">
        <v>83712</v>
      </c>
      <c r="M319" s="59">
        <v>-83712</v>
      </c>
      <c r="N319" s="59">
        <v>0</v>
      </c>
    </row>
    <row r="320" spans="1:14" x14ac:dyDescent="0.25">
      <c r="A320" s="1">
        <v>2107107</v>
      </c>
      <c r="B320" s="1" t="s">
        <v>155</v>
      </c>
      <c r="C320" s="1" t="s">
        <v>226</v>
      </c>
      <c r="D320" s="1" t="s">
        <v>304</v>
      </c>
      <c r="E320" s="1">
        <v>4</v>
      </c>
      <c r="F320" s="1" t="s">
        <v>132</v>
      </c>
      <c r="G320" s="1">
        <v>40004</v>
      </c>
      <c r="H320" s="1" t="s">
        <v>305</v>
      </c>
      <c r="I320" s="1" t="s">
        <v>151</v>
      </c>
      <c r="J320" s="60" t="s">
        <v>49</v>
      </c>
      <c r="K320" s="59">
        <v>84078</v>
      </c>
      <c r="L320" s="59">
        <v>0</v>
      </c>
      <c r="M320" s="59">
        <v>84078</v>
      </c>
      <c r="N320" s="59">
        <v>84078</v>
      </c>
    </row>
    <row r="321" spans="1:14" x14ac:dyDescent="0.25">
      <c r="A321" s="1">
        <v>2107107</v>
      </c>
      <c r="B321" s="1" t="s">
        <v>155</v>
      </c>
      <c r="C321" s="1" t="s">
        <v>226</v>
      </c>
      <c r="D321" s="1" t="s">
        <v>387</v>
      </c>
      <c r="E321" s="1">
        <v>4</v>
      </c>
      <c r="F321" s="1" t="s">
        <v>132</v>
      </c>
      <c r="G321" s="1">
        <v>40002</v>
      </c>
      <c r="H321" s="1" t="s">
        <v>140</v>
      </c>
      <c r="I321" s="1" t="s">
        <v>151</v>
      </c>
      <c r="J321" s="60" t="s">
        <v>49</v>
      </c>
      <c r="K321" s="59">
        <v>0</v>
      </c>
      <c r="L321" s="59">
        <v>84078</v>
      </c>
      <c r="M321" s="59">
        <v>-84078</v>
      </c>
      <c r="N321" s="59">
        <v>0</v>
      </c>
    </row>
    <row r="322" spans="1:14" x14ac:dyDescent="0.25">
      <c r="A322" s="1">
        <v>2107107</v>
      </c>
      <c r="B322" s="1" t="s">
        <v>155</v>
      </c>
      <c r="C322" s="1" t="s">
        <v>226</v>
      </c>
      <c r="D322" s="1" t="s">
        <v>315</v>
      </c>
      <c r="E322" s="1">
        <v>5</v>
      </c>
      <c r="F322" s="1" t="s">
        <v>132</v>
      </c>
      <c r="G322" s="1">
        <v>50009</v>
      </c>
      <c r="H322" s="1" t="s">
        <v>316</v>
      </c>
      <c r="I322" s="1" t="s">
        <v>151</v>
      </c>
      <c r="J322" s="60" t="s">
        <v>49</v>
      </c>
      <c r="K322" s="59">
        <v>84228</v>
      </c>
      <c r="L322" s="59">
        <v>0</v>
      </c>
      <c r="M322" s="59">
        <v>84228</v>
      </c>
      <c r="N322" s="59">
        <v>84228</v>
      </c>
    </row>
    <row r="323" spans="1:14" x14ac:dyDescent="0.25">
      <c r="A323" s="1">
        <v>2107107</v>
      </c>
      <c r="B323" s="1" t="s">
        <v>155</v>
      </c>
      <c r="C323" s="1" t="s">
        <v>226</v>
      </c>
      <c r="D323" s="1" t="s">
        <v>390</v>
      </c>
      <c r="E323" s="1">
        <v>5</v>
      </c>
      <c r="F323" s="1" t="s">
        <v>132</v>
      </c>
      <c r="G323" s="1">
        <v>50001</v>
      </c>
      <c r="H323" s="1" t="s">
        <v>139</v>
      </c>
      <c r="I323" s="1" t="s">
        <v>151</v>
      </c>
      <c r="J323" s="60" t="s">
        <v>49</v>
      </c>
      <c r="K323" s="59">
        <v>0</v>
      </c>
      <c r="L323" s="59">
        <v>84228</v>
      </c>
      <c r="M323" s="59">
        <v>-84228</v>
      </c>
      <c r="N323" s="59">
        <v>0</v>
      </c>
    </row>
    <row r="324" spans="1:14" x14ac:dyDescent="0.25">
      <c r="A324" s="1">
        <v>2107107</v>
      </c>
      <c r="B324" s="1" t="s">
        <v>155</v>
      </c>
      <c r="C324" s="1" t="s">
        <v>226</v>
      </c>
      <c r="D324" s="1" t="s">
        <v>323</v>
      </c>
      <c r="E324" s="1">
        <v>6</v>
      </c>
      <c r="F324" s="1" t="s">
        <v>132</v>
      </c>
      <c r="G324" s="1">
        <v>60006</v>
      </c>
      <c r="H324" s="1" t="s">
        <v>316</v>
      </c>
      <c r="I324" s="1" t="s">
        <v>151</v>
      </c>
      <c r="J324" s="60" t="s">
        <v>49</v>
      </c>
      <c r="K324" s="59">
        <v>84300</v>
      </c>
      <c r="L324" s="59">
        <v>0</v>
      </c>
      <c r="M324" s="59">
        <v>84300</v>
      </c>
      <c r="N324" s="59">
        <v>84300</v>
      </c>
    </row>
    <row r="325" spans="1:14" x14ac:dyDescent="0.25">
      <c r="A325" s="1">
        <v>2107107</v>
      </c>
      <c r="B325" s="1" t="s">
        <v>155</v>
      </c>
      <c r="C325" s="1" t="s">
        <v>226</v>
      </c>
      <c r="D325" s="1" t="s">
        <v>392</v>
      </c>
      <c r="E325" s="1">
        <v>6</v>
      </c>
      <c r="F325" s="1" t="s">
        <v>132</v>
      </c>
      <c r="G325" s="1">
        <v>60002</v>
      </c>
      <c r="H325" s="1" t="s">
        <v>138</v>
      </c>
      <c r="I325" s="1" t="s">
        <v>151</v>
      </c>
      <c r="J325" s="60" t="s">
        <v>49</v>
      </c>
      <c r="K325" s="59">
        <v>0</v>
      </c>
      <c r="L325" s="59">
        <v>84300</v>
      </c>
      <c r="M325" s="59">
        <v>-84300</v>
      </c>
      <c r="N325" s="59">
        <v>0</v>
      </c>
    </row>
    <row r="326" spans="1:14" x14ac:dyDescent="0.25">
      <c r="A326" s="1">
        <v>2107107</v>
      </c>
      <c r="B326" s="1" t="s">
        <v>155</v>
      </c>
      <c r="C326" s="1" t="s">
        <v>226</v>
      </c>
      <c r="D326" s="1" t="s">
        <v>329</v>
      </c>
      <c r="E326" s="1">
        <v>7</v>
      </c>
      <c r="F326" s="1" t="s">
        <v>132</v>
      </c>
      <c r="G326" s="1">
        <v>70008</v>
      </c>
      <c r="H326" s="1" t="s">
        <v>316</v>
      </c>
      <c r="I326" s="1" t="s">
        <v>151</v>
      </c>
      <c r="J326" s="60" t="s">
        <v>49</v>
      </c>
      <c r="K326" s="59">
        <v>83896</v>
      </c>
      <c r="L326" s="59">
        <v>0</v>
      </c>
      <c r="M326" s="59">
        <v>83896</v>
      </c>
      <c r="N326" s="59">
        <v>83896</v>
      </c>
    </row>
    <row r="327" spans="1:14" x14ac:dyDescent="0.25">
      <c r="A327" s="1">
        <v>2107107</v>
      </c>
      <c r="B327" s="1" t="s">
        <v>155</v>
      </c>
      <c r="C327" s="1" t="s">
        <v>226</v>
      </c>
      <c r="D327" s="1" t="s">
        <v>394</v>
      </c>
      <c r="E327" s="1">
        <v>7</v>
      </c>
      <c r="F327" s="1" t="s">
        <v>132</v>
      </c>
      <c r="G327" s="1">
        <v>70001</v>
      </c>
      <c r="H327" s="1" t="s">
        <v>137</v>
      </c>
      <c r="I327" s="1" t="s">
        <v>151</v>
      </c>
      <c r="J327" s="60" t="s">
        <v>49</v>
      </c>
      <c r="K327" s="59">
        <v>0</v>
      </c>
      <c r="L327" s="59">
        <v>83896</v>
      </c>
      <c r="M327" s="59">
        <v>-83896</v>
      </c>
      <c r="N327" s="59">
        <v>0</v>
      </c>
    </row>
    <row r="328" spans="1:14" x14ac:dyDescent="0.25">
      <c r="A328" s="1">
        <v>2107107</v>
      </c>
      <c r="B328" s="1" t="s">
        <v>155</v>
      </c>
      <c r="C328" s="1" t="s">
        <v>226</v>
      </c>
      <c r="D328" s="1" t="s">
        <v>344</v>
      </c>
      <c r="E328" s="1">
        <v>8</v>
      </c>
      <c r="F328" s="1" t="s">
        <v>132</v>
      </c>
      <c r="G328" s="1">
        <v>80015</v>
      </c>
      <c r="H328" s="1" t="s">
        <v>316</v>
      </c>
      <c r="I328" s="1" t="s">
        <v>151</v>
      </c>
      <c r="J328" s="60" t="s">
        <v>49</v>
      </c>
      <c r="K328" s="59">
        <v>83911</v>
      </c>
      <c r="L328" s="59">
        <v>0</v>
      </c>
      <c r="M328" s="59">
        <v>83911</v>
      </c>
      <c r="N328" s="59">
        <v>83911</v>
      </c>
    </row>
    <row r="329" spans="1:14" x14ac:dyDescent="0.25">
      <c r="A329" s="1">
        <v>2107107</v>
      </c>
      <c r="B329" s="1" t="s">
        <v>155</v>
      </c>
      <c r="C329" s="1" t="s">
        <v>226</v>
      </c>
      <c r="D329" s="1" t="s">
        <v>376</v>
      </c>
      <c r="E329" s="1">
        <v>8</v>
      </c>
      <c r="F329" s="1" t="s">
        <v>132</v>
      </c>
      <c r="G329" s="1">
        <v>80006</v>
      </c>
      <c r="H329" s="1" t="s">
        <v>185</v>
      </c>
      <c r="I329" s="1" t="s">
        <v>151</v>
      </c>
      <c r="J329" s="60" t="s">
        <v>49</v>
      </c>
      <c r="K329" s="59">
        <v>0</v>
      </c>
      <c r="L329" s="59">
        <v>83911</v>
      </c>
      <c r="M329" s="59">
        <v>-83911</v>
      </c>
      <c r="N329" s="59">
        <v>0</v>
      </c>
    </row>
    <row r="330" spans="1:14" x14ac:dyDescent="0.25">
      <c r="A330" s="1">
        <v>2107107</v>
      </c>
      <c r="B330" s="1" t="s">
        <v>155</v>
      </c>
      <c r="C330" s="1" t="s">
        <v>226</v>
      </c>
      <c r="D330" s="1" t="s">
        <v>353</v>
      </c>
      <c r="E330" s="1">
        <v>9</v>
      </c>
      <c r="F330" s="1" t="s">
        <v>132</v>
      </c>
      <c r="G330" s="1">
        <v>90007</v>
      </c>
      <c r="H330" s="1" t="s">
        <v>316</v>
      </c>
      <c r="I330" s="1" t="s">
        <v>151</v>
      </c>
      <c r="J330" s="60" t="s">
        <v>49</v>
      </c>
      <c r="K330" s="59">
        <v>84025</v>
      </c>
      <c r="L330" s="59">
        <v>0</v>
      </c>
      <c r="M330" s="59">
        <v>84025</v>
      </c>
      <c r="N330" s="59">
        <v>84025</v>
      </c>
    </row>
    <row r="331" spans="1:14" x14ac:dyDescent="0.25">
      <c r="A331" s="1">
        <v>2107107</v>
      </c>
      <c r="B331" s="1" t="s">
        <v>155</v>
      </c>
      <c r="C331" s="1" t="s">
        <v>226</v>
      </c>
      <c r="D331" s="1" t="s">
        <v>399</v>
      </c>
      <c r="E331" s="1">
        <v>9</v>
      </c>
      <c r="F331" s="1" t="s">
        <v>132</v>
      </c>
      <c r="G331" s="1">
        <v>90001</v>
      </c>
      <c r="H331" s="1" t="s">
        <v>204</v>
      </c>
      <c r="I331" s="1" t="s">
        <v>151</v>
      </c>
      <c r="J331" s="60" t="s">
        <v>49</v>
      </c>
      <c r="K331" s="59">
        <v>0</v>
      </c>
      <c r="L331" s="59">
        <v>84025</v>
      </c>
      <c r="M331" s="59">
        <v>-84025</v>
      </c>
      <c r="N331" s="59">
        <v>0</v>
      </c>
    </row>
    <row r="332" spans="1:14" x14ac:dyDescent="0.25">
      <c r="A332" s="1">
        <v>2107107</v>
      </c>
      <c r="B332" s="1" t="s">
        <v>155</v>
      </c>
      <c r="C332" s="1" t="s">
        <v>226</v>
      </c>
      <c r="D332" s="1" t="s">
        <v>359</v>
      </c>
      <c r="E332" s="1">
        <v>10</v>
      </c>
      <c r="F332" s="1" t="s">
        <v>132</v>
      </c>
      <c r="G332" s="1">
        <v>100009</v>
      </c>
      <c r="H332" s="1" t="s">
        <v>316</v>
      </c>
      <c r="I332" s="1" t="s">
        <v>151</v>
      </c>
      <c r="J332" s="60" t="s">
        <v>49</v>
      </c>
      <c r="K332" s="59">
        <v>83977</v>
      </c>
      <c r="L332" s="59">
        <v>0</v>
      </c>
      <c r="M332" s="59">
        <v>83977</v>
      </c>
      <c r="N332" s="59">
        <v>83977</v>
      </c>
    </row>
    <row r="333" spans="1:14" x14ac:dyDescent="0.25">
      <c r="A333" s="1">
        <v>2107107</v>
      </c>
      <c r="B333" s="1" t="s">
        <v>155</v>
      </c>
      <c r="C333" s="1" t="s">
        <v>226</v>
      </c>
      <c r="D333" s="1" t="s">
        <v>402</v>
      </c>
      <c r="E333" s="1">
        <v>10</v>
      </c>
      <c r="F333" s="1" t="s">
        <v>132</v>
      </c>
      <c r="G333" s="1">
        <v>100002</v>
      </c>
      <c r="H333" s="1" t="s">
        <v>205</v>
      </c>
      <c r="I333" s="1" t="s">
        <v>151</v>
      </c>
      <c r="J333" s="60" t="s">
        <v>49</v>
      </c>
      <c r="K333" s="59">
        <v>0</v>
      </c>
      <c r="L333" s="59">
        <v>83977</v>
      </c>
      <c r="M333" s="59">
        <v>-83977</v>
      </c>
      <c r="N333" s="59">
        <v>0</v>
      </c>
    </row>
    <row r="334" spans="1:14" x14ac:dyDescent="0.25">
      <c r="A334" s="1">
        <v>2107107</v>
      </c>
      <c r="B334" s="1" t="s">
        <v>155</v>
      </c>
      <c r="C334" s="1" t="s">
        <v>226</v>
      </c>
      <c r="D334" s="1" t="s">
        <v>365</v>
      </c>
      <c r="E334" s="1">
        <v>11</v>
      </c>
      <c r="F334" s="1" t="s">
        <v>132</v>
      </c>
      <c r="G334" s="1">
        <v>110013</v>
      </c>
      <c r="H334" s="1" t="s">
        <v>316</v>
      </c>
      <c r="I334" s="1" t="s">
        <v>151</v>
      </c>
      <c r="J334" s="60" t="s">
        <v>49</v>
      </c>
      <c r="K334" s="59">
        <v>84187</v>
      </c>
      <c r="L334" s="59">
        <v>0</v>
      </c>
      <c r="M334" s="59">
        <v>84187</v>
      </c>
      <c r="N334" s="59">
        <v>84187</v>
      </c>
    </row>
    <row r="335" spans="1:14" x14ac:dyDescent="0.25">
      <c r="A335" s="1">
        <v>2107107</v>
      </c>
      <c r="B335" s="1" t="s">
        <v>155</v>
      </c>
      <c r="C335" s="1" t="s">
        <v>226</v>
      </c>
      <c r="D335" s="1" t="s">
        <v>405</v>
      </c>
      <c r="E335" s="1">
        <v>11</v>
      </c>
      <c r="F335" s="1" t="s">
        <v>132</v>
      </c>
      <c r="G335" s="1">
        <v>110001</v>
      </c>
      <c r="H335" s="1" t="s">
        <v>206</v>
      </c>
      <c r="I335" s="1" t="s">
        <v>151</v>
      </c>
      <c r="J335" s="60" t="s">
        <v>49</v>
      </c>
      <c r="K335" s="59">
        <v>0</v>
      </c>
      <c r="L335" s="59">
        <v>84187</v>
      </c>
      <c r="M335" s="59">
        <v>-84187</v>
      </c>
      <c r="N335" s="59">
        <v>0</v>
      </c>
    </row>
    <row r="336" spans="1:14" x14ac:dyDescent="0.25">
      <c r="A336" s="1">
        <v>2107107</v>
      </c>
      <c r="B336" s="1" t="s">
        <v>155</v>
      </c>
      <c r="C336" s="1" t="s">
        <v>226</v>
      </c>
      <c r="D336" s="1" t="s">
        <v>405</v>
      </c>
      <c r="E336" s="1">
        <v>11</v>
      </c>
      <c r="F336" s="1" t="s">
        <v>132</v>
      </c>
      <c r="G336" s="1">
        <v>110002</v>
      </c>
      <c r="H336" s="1" t="s">
        <v>206</v>
      </c>
      <c r="I336" s="1" t="s">
        <v>151</v>
      </c>
      <c r="J336" s="60" t="s">
        <v>49</v>
      </c>
      <c r="K336" s="59">
        <v>0</v>
      </c>
      <c r="L336" s="59">
        <v>84187</v>
      </c>
      <c r="M336" s="59">
        <v>-84187</v>
      </c>
      <c r="N336" s="59">
        <v>-84187</v>
      </c>
    </row>
    <row r="337" spans="1:14" x14ac:dyDescent="0.25">
      <c r="A337" s="1">
        <v>2107107</v>
      </c>
      <c r="B337" s="1" t="s">
        <v>155</v>
      </c>
      <c r="C337" s="1" t="s">
        <v>226</v>
      </c>
      <c r="D337" s="1" t="s">
        <v>405</v>
      </c>
      <c r="E337" s="1">
        <v>11</v>
      </c>
      <c r="F337" s="1" t="s">
        <v>132</v>
      </c>
      <c r="G337" s="1">
        <v>110005</v>
      </c>
      <c r="H337" s="1" t="s">
        <v>424</v>
      </c>
      <c r="I337" s="1" t="s">
        <v>151</v>
      </c>
      <c r="J337" s="60" t="s">
        <v>49</v>
      </c>
      <c r="K337" s="59">
        <v>84187</v>
      </c>
      <c r="L337" s="59">
        <v>0</v>
      </c>
      <c r="M337" s="59">
        <v>84187</v>
      </c>
      <c r="N337" s="59">
        <v>0</v>
      </c>
    </row>
    <row r="338" spans="1:14" x14ac:dyDescent="0.25">
      <c r="A338" s="1">
        <v>2107107</v>
      </c>
      <c r="B338" s="1" t="s">
        <v>155</v>
      </c>
      <c r="C338" s="1" t="s">
        <v>226</v>
      </c>
      <c r="D338" s="1" t="s">
        <v>466</v>
      </c>
      <c r="E338" s="1">
        <v>12</v>
      </c>
      <c r="F338" s="1" t="s">
        <v>132</v>
      </c>
      <c r="G338" s="1">
        <v>120016</v>
      </c>
      <c r="H338" s="1" t="s">
        <v>316</v>
      </c>
      <c r="I338" s="1" t="s">
        <v>151</v>
      </c>
      <c r="J338" s="60" t="s">
        <v>49</v>
      </c>
      <c r="K338" s="59">
        <v>84331</v>
      </c>
      <c r="L338" s="59">
        <v>0</v>
      </c>
      <c r="M338" s="59">
        <v>84331</v>
      </c>
      <c r="N338" s="59">
        <v>84331</v>
      </c>
    </row>
    <row r="339" spans="1:14" x14ac:dyDescent="0.25">
      <c r="A339" s="1">
        <v>2107107</v>
      </c>
      <c r="B339" s="1" t="s">
        <v>155</v>
      </c>
      <c r="C339" s="1" t="s">
        <v>226</v>
      </c>
      <c r="D339" s="1" t="s">
        <v>469</v>
      </c>
      <c r="E339" s="1">
        <v>12</v>
      </c>
      <c r="F339" s="1" t="s">
        <v>132</v>
      </c>
      <c r="G339" s="1">
        <v>120001</v>
      </c>
      <c r="H339" s="1" t="s">
        <v>470</v>
      </c>
      <c r="I339" s="1" t="s">
        <v>151</v>
      </c>
      <c r="J339" s="60" t="s">
        <v>49</v>
      </c>
      <c r="K339" s="59">
        <v>0</v>
      </c>
      <c r="L339" s="59">
        <v>84331</v>
      </c>
      <c r="M339" s="59">
        <v>-84331</v>
      </c>
      <c r="N339" s="59">
        <v>0</v>
      </c>
    </row>
    <row r="340" spans="1:14" x14ac:dyDescent="0.25">
      <c r="A340" s="1">
        <v>2206101</v>
      </c>
      <c r="B340" s="1" t="s">
        <v>95</v>
      </c>
      <c r="C340" s="1" t="s">
        <v>227</v>
      </c>
      <c r="D340" s="1" t="s">
        <v>153</v>
      </c>
      <c r="E340" s="1">
        <v>0</v>
      </c>
      <c r="F340" s="1" t="s">
        <v>132</v>
      </c>
      <c r="G340" s="1">
        <v>0</v>
      </c>
      <c r="H340" s="1" t="s">
        <v>152</v>
      </c>
      <c r="I340" s="1" t="s">
        <v>151</v>
      </c>
      <c r="J340" s="61"/>
      <c r="K340" s="59">
        <v>0</v>
      </c>
      <c r="L340" s="59">
        <v>4970697</v>
      </c>
      <c r="M340" s="59">
        <v>-4970697</v>
      </c>
      <c r="N340" s="59">
        <v>-4970697</v>
      </c>
    </row>
    <row r="341" spans="1:14" x14ac:dyDescent="0.25">
      <c r="A341" s="1">
        <v>2206101</v>
      </c>
      <c r="B341" s="1" t="s">
        <v>95</v>
      </c>
      <c r="C341" s="1" t="s">
        <v>227</v>
      </c>
      <c r="D341" s="1" t="s">
        <v>372</v>
      </c>
      <c r="E341" s="1">
        <v>1</v>
      </c>
      <c r="F341" s="1" t="s">
        <v>132</v>
      </c>
      <c r="G341" s="1">
        <v>10006</v>
      </c>
      <c r="H341" s="1" t="s">
        <v>439</v>
      </c>
      <c r="I341" s="1" t="s">
        <v>151</v>
      </c>
      <c r="J341" s="60" t="s">
        <v>49</v>
      </c>
      <c r="K341" s="59">
        <v>0</v>
      </c>
      <c r="L341" s="59">
        <v>5782500</v>
      </c>
      <c r="M341" s="59">
        <v>-5782500</v>
      </c>
      <c r="N341" s="59">
        <v>-10753197</v>
      </c>
    </row>
    <row r="342" spans="1:14" x14ac:dyDescent="0.25">
      <c r="A342" s="1">
        <v>2206101</v>
      </c>
      <c r="B342" s="1" t="s">
        <v>95</v>
      </c>
      <c r="C342" s="1" t="s">
        <v>227</v>
      </c>
      <c r="D342" s="1" t="s">
        <v>372</v>
      </c>
      <c r="E342" s="1">
        <v>1</v>
      </c>
      <c r="F342" s="1" t="s">
        <v>132</v>
      </c>
      <c r="G342" s="1">
        <v>10007</v>
      </c>
      <c r="H342" s="1" t="s">
        <v>440</v>
      </c>
      <c r="I342" s="1" t="s">
        <v>151</v>
      </c>
      <c r="J342" s="60" t="s">
        <v>49</v>
      </c>
      <c r="K342" s="59">
        <v>4970697</v>
      </c>
      <c r="L342" s="59">
        <v>0</v>
      </c>
      <c r="M342" s="59">
        <v>4970697</v>
      </c>
      <c r="N342" s="59">
        <v>-5782500</v>
      </c>
    </row>
    <row r="343" spans="1:14" x14ac:dyDescent="0.25">
      <c r="A343" s="1">
        <v>2206101</v>
      </c>
      <c r="B343" s="1" t="s">
        <v>95</v>
      </c>
      <c r="C343" s="1" t="s">
        <v>227</v>
      </c>
      <c r="D343" s="1" t="s">
        <v>381</v>
      </c>
      <c r="E343" s="1">
        <v>2</v>
      </c>
      <c r="F343" s="1" t="s">
        <v>132</v>
      </c>
      <c r="G343" s="1">
        <v>20010</v>
      </c>
      <c r="H343" s="1" t="s">
        <v>442</v>
      </c>
      <c r="I343" s="1" t="s">
        <v>151</v>
      </c>
      <c r="J343" s="60" t="s">
        <v>49</v>
      </c>
      <c r="K343" s="59">
        <v>5782500</v>
      </c>
      <c r="L343" s="59">
        <v>0</v>
      </c>
      <c r="M343" s="59">
        <v>5782500</v>
      </c>
      <c r="N343" s="59">
        <v>0</v>
      </c>
    </row>
    <row r="344" spans="1:14" x14ac:dyDescent="0.25">
      <c r="A344" s="1">
        <v>2206101</v>
      </c>
      <c r="B344" s="1" t="s">
        <v>95</v>
      </c>
      <c r="C344" s="1" t="s">
        <v>227</v>
      </c>
      <c r="D344" s="1" t="s">
        <v>381</v>
      </c>
      <c r="E344" s="1">
        <v>2</v>
      </c>
      <c r="F344" s="1" t="s">
        <v>132</v>
      </c>
      <c r="G344" s="1">
        <v>20001</v>
      </c>
      <c r="H344" s="1" t="s">
        <v>441</v>
      </c>
      <c r="I344" s="1" t="s">
        <v>151</v>
      </c>
      <c r="J344" s="60" t="s">
        <v>49</v>
      </c>
      <c r="K344" s="59">
        <v>0</v>
      </c>
      <c r="L344" s="59">
        <v>6408227</v>
      </c>
      <c r="M344" s="59">
        <v>-6408227</v>
      </c>
      <c r="N344" s="59">
        <v>-6408227</v>
      </c>
    </row>
    <row r="345" spans="1:14" x14ac:dyDescent="0.25">
      <c r="A345" s="1">
        <v>2206101</v>
      </c>
      <c r="B345" s="1" t="s">
        <v>95</v>
      </c>
      <c r="C345" s="1" t="s">
        <v>227</v>
      </c>
      <c r="D345" s="1" t="s">
        <v>384</v>
      </c>
      <c r="E345" s="1">
        <v>3</v>
      </c>
      <c r="F345" s="1" t="s">
        <v>132</v>
      </c>
      <c r="G345" s="1">
        <v>30002</v>
      </c>
      <c r="H345" s="1" t="s">
        <v>148</v>
      </c>
      <c r="I345" s="1" t="s">
        <v>151</v>
      </c>
      <c r="J345" s="60" t="s">
        <v>49</v>
      </c>
      <c r="K345" s="59">
        <v>0</v>
      </c>
      <c r="L345" s="59">
        <v>7097088</v>
      </c>
      <c r="M345" s="59">
        <v>-7097088</v>
      </c>
      <c r="N345" s="59">
        <v>-13505315</v>
      </c>
    </row>
    <row r="346" spans="1:14" x14ac:dyDescent="0.25">
      <c r="A346" s="1">
        <v>2206101</v>
      </c>
      <c r="B346" s="1" t="s">
        <v>95</v>
      </c>
      <c r="C346" s="1" t="s">
        <v>227</v>
      </c>
      <c r="D346" s="1" t="s">
        <v>384</v>
      </c>
      <c r="E346" s="1">
        <v>3</v>
      </c>
      <c r="F346" s="1" t="s">
        <v>132</v>
      </c>
      <c r="G346" s="1">
        <v>30001</v>
      </c>
      <c r="H346" s="1" t="s">
        <v>443</v>
      </c>
      <c r="I346" s="1" t="s">
        <v>151</v>
      </c>
      <c r="J346" s="60" t="s">
        <v>49</v>
      </c>
      <c r="K346" s="59">
        <v>6408227</v>
      </c>
      <c r="L346" s="59">
        <v>0</v>
      </c>
      <c r="M346" s="59">
        <v>6408227</v>
      </c>
      <c r="N346" s="59">
        <v>-7097088</v>
      </c>
    </row>
    <row r="347" spans="1:14" x14ac:dyDescent="0.25">
      <c r="A347" s="1">
        <v>2206101</v>
      </c>
      <c r="B347" s="1" t="s">
        <v>95</v>
      </c>
      <c r="C347" s="1" t="s">
        <v>227</v>
      </c>
      <c r="D347" s="1" t="s">
        <v>387</v>
      </c>
      <c r="E347" s="1">
        <v>4</v>
      </c>
      <c r="F347" s="1" t="s">
        <v>132</v>
      </c>
      <c r="G347" s="1">
        <v>40003</v>
      </c>
      <c r="H347" s="1" t="s">
        <v>444</v>
      </c>
      <c r="I347" s="1" t="s">
        <v>151</v>
      </c>
      <c r="J347" s="60" t="s">
        <v>49</v>
      </c>
      <c r="K347" s="59">
        <v>7097088</v>
      </c>
      <c r="L347" s="59">
        <v>0</v>
      </c>
      <c r="M347" s="59">
        <v>7097088</v>
      </c>
      <c r="N347" s="59">
        <v>0</v>
      </c>
    </row>
    <row r="348" spans="1:14" x14ac:dyDescent="0.25">
      <c r="A348" s="1">
        <v>2206101</v>
      </c>
      <c r="B348" s="1" t="s">
        <v>95</v>
      </c>
      <c r="C348" s="1" t="s">
        <v>227</v>
      </c>
      <c r="D348" s="1" t="s">
        <v>387</v>
      </c>
      <c r="E348" s="1">
        <v>4</v>
      </c>
      <c r="F348" s="1" t="s">
        <v>132</v>
      </c>
      <c r="G348" s="1">
        <v>40005</v>
      </c>
      <c r="H348" s="1" t="s">
        <v>147</v>
      </c>
      <c r="I348" s="1" t="s">
        <v>151</v>
      </c>
      <c r="J348" s="60" t="s">
        <v>49</v>
      </c>
      <c r="K348" s="59">
        <v>0</v>
      </c>
      <c r="L348" s="59">
        <v>7764167</v>
      </c>
      <c r="M348" s="59">
        <v>-7764167</v>
      </c>
      <c r="N348" s="59">
        <v>-7764167</v>
      </c>
    </row>
    <row r="349" spans="1:14" x14ac:dyDescent="0.25">
      <c r="A349" s="1">
        <v>2206101</v>
      </c>
      <c r="B349" s="1" t="s">
        <v>95</v>
      </c>
      <c r="C349" s="1" t="s">
        <v>227</v>
      </c>
      <c r="D349" s="1" t="s">
        <v>390</v>
      </c>
      <c r="E349" s="1">
        <v>5</v>
      </c>
      <c r="F349" s="1" t="s">
        <v>132</v>
      </c>
      <c r="G349" s="1">
        <v>50017</v>
      </c>
      <c r="H349" s="1" t="s">
        <v>446</v>
      </c>
      <c r="I349" s="1" t="s">
        <v>151</v>
      </c>
      <c r="J349" s="60" t="s">
        <v>49</v>
      </c>
      <c r="K349" s="59">
        <v>8453685</v>
      </c>
      <c r="L349" s="59">
        <v>0</v>
      </c>
      <c r="M349" s="59">
        <v>8453685</v>
      </c>
      <c r="N349" s="59">
        <v>689518</v>
      </c>
    </row>
    <row r="350" spans="1:14" x14ac:dyDescent="0.25">
      <c r="A350" s="1">
        <v>2206101</v>
      </c>
      <c r="B350" s="1" t="s">
        <v>95</v>
      </c>
      <c r="C350" s="1" t="s">
        <v>227</v>
      </c>
      <c r="D350" s="1" t="s">
        <v>390</v>
      </c>
      <c r="E350" s="1">
        <v>5</v>
      </c>
      <c r="F350" s="1" t="s">
        <v>132</v>
      </c>
      <c r="G350" s="1">
        <v>50013</v>
      </c>
      <c r="H350" s="1" t="s">
        <v>144</v>
      </c>
      <c r="I350" s="1" t="s">
        <v>151</v>
      </c>
      <c r="J350" s="60" t="s">
        <v>49</v>
      </c>
      <c r="K350" s="59">
        <v>0</v>
      </c>
      <c r="L350" s="59">
        <v>8453685</v>
      </c>
      <c r="M350" s="59">
        <v>-8453685</v>
      </c>
      <c r="N350" s="59">
        <v>-7764167</v>
      </c>
    </row>
    <row r="351" spans="1:14" x14ac:dyDescent="0.25">
      <c r="A351" s="1">
        <v>2206101</v>
      </c>
      <c r="B351" s="1" t="s">
        <v>95</v>
      </c>
      <c r="C351" s="1" t="s">
        <v>227</v>
      </c>
      <c r="D351" s="1" t="s">
        <v>390</v>
      </c>
      <c r="E351" s="1">
        <v>5</v>
      </c>
      <c r="F351" s="1" t="s">
        <v>132</v>
      </c>
      <c r="G351" s="1">
        <v>50014</v>
      </c>
      <c r="H351" s="1" t="s">
        <v>144</v>
      </c>
      <c r="I351" s="1" t="s">
        <v>151</v>
      </c>
      <c r="J351" s="60" t="s">
        <v>49</v>
      </c>
      <c r="K351" s="59">
        <v>0</v>
      </c>
      <c r="L351" s="59">
        <v>8453685</v>
      </c>
      <c r="M351" s="59">
        <v>-8453685</v>
      </c>
      <c r="N351" s="59">
        <v>-16217852</v>
      </c>
    </row>
    <row r="352" spans="1:14" x14ac:dyDescent="0.25">
      <c r="A352" s="1">
        <v>2206101</v>
      </c>
      <c r="B352" s="1" t="s">
        <v>95</v>
      </c>
      <c r="C352" s="1" t="s">
        <v>227</v>
      </c>
      <c r="D352" s="1" t="s">
        <v>390</v>
      </c>
      <c r="E352" s="1">
        <v>5</v>
      </c>
      <c r="F352" s="1" t="s">
        <v>132</v>
      </c>
      <c r="G352" s="1">
        <v>50015</v>
      </c>
      <c r="H352" s="1" t="s">
        <v>445</v>
      </c>
      <c r="I352" s="1" t="s">
        <v>151</v>
      </c>
      <c r="J352" s="60" t="s">
        <v>49</v>
      </c>
      <c r="K352" s="59">
        <v>0</v>
      </c>
      <c r="L352" s="59">
        <v>8450813</v>
      </c>
      <c r="M352" s="59">
        <v>-8450813</v>
      </c>
      <c r="N352" s="59">
        <v>-24668665</v>
      </c>
    </row>
    <row r="353" spans="1:14" x14ac:dyDescent="0.25">
      <c r="A353" s="1">
        <v>2206101</v>
      </c>
      <c r="B353" s="1" t="s">
        <v>95</v>
      </c>
      <c r="C353" s="1" t="s">
        <v>227</v>
      </c>
      <c r="D353" s="1" t="s">
        <v>390</v>
      </c>
      <c r="E353" s="1">
        <v>5</v>
      </c>
      <c r="F353" s="1" t="s">
        <v>132</v>
      </c>
      <c r="G353" s="1">
        <v>50016</v>
      </c>
      <c r="H353" s="1" t="s">
        <v>446</v>
      </c>
      <c r="I353" s="1" t="s">
        <v>151</v>
      </c>
      <c r="J353" s="60" t="s">
        <v>49</v>
      </c>
      <c r="K353" s="59">
        <v>8453685</v>
      </c>
      <c r="L353" s="59">
        <v>0</v>
      </c>
      <c r="M353" s="59">
        <v>8453685</v>
      </c>
      <c r="N353" s="59">
        <v>-16214980</v>
      </c>
    </row>
    <row r="354" spans="1:14" x14ac:dyDescent="0.25">
      <c r="A354" s="1">
        <v>2206101</v>
      </c>
      <c r="B354" s="1" t="s">
        <v>95</v>
      </c>
      <c r="C354" s="1" t="s">
        <v>227</v>
      </c>
      <c r="D354" s="1" t="s">
        <v>390</v>
      </c>
      <c r="E354" s="1">
        <v>5</v>
      </c>
      <c r="F354" s="1" t="s">
        <v>132</v>
      </c>
      <c r="G354" s="1">
        <v>50012</v>
      </c>
      <c r="H354" s="1" t="s">
        <v>146</v>
      </c>
      <c r="I354" s="1" t="s">
        <v>151</v>
      </c>
      <c r="J354" s="60" t="s">
        <v>49</v>
      </c>
      <c r="K354" s="59">
        <v>7764167</v>
      </c>
      <c r="L354" s="59">
        <v>0</v>
      </c>
      <c r="M354" s="59">
        <v>7764167</v>
      </c>
      <c r="N354" s="59">
        <v>-8450813</v>
      </c>
    </row>
    <row r="355" spans="1:14" x14ac:dyDescent="0.25">
      <c r="A355" s="1">
        <v>2206101</v>
      </c>
      <c r="B355" s="1" t="s">
        <v>95</v>
      </c>
      <c r="C355" s="1" t="s">
        <v>227</v>
      </c>
      <c r="D355" s="1" t="s">
        <v>392</v>
      </c>
      <c r="E355" s="1">
        <v>6</v>
      </c>
      <c r="F355" s="1" t="s">
        <v>132</v>
      </c>
      <c r="G355" s="1">
        <v>60011</v>
      </c>
      <c r="H355" s="1" t="s">
        <v>446</v>
      </c>
      <c r="I355" s="1" t="s">
        <v>151</v>
      </c>
      <c r="J355" s="60" t="s">
        <v>49</v>
      </c>
      <c r="K355" s="59">
        <v>8453685</v>
      </c>
      <c r="L355" s="59">
        <v>0</v>
      </c>
      <c r="M355" s="59">
        <v>8453685</v>
      </c>
      <c r="N355" s="59">
        <v>2872</v>
      </c>
    </row>
    <row r="356" spans="1:14" x14ac:dyDescent="0.25">
      <c r="A356" s="1">
        <v>2206101</v>
      </c>
      <c r="B356" s="1" t="s">
        <v>95</v>
      </c>
      <c r="C356" s="1" t="s">
        <v>227</v>
      </c>
      <c r="D356" s="1" t="s">
        <v>392</v>
      </c>
      <c r="E356" s="1">
        <v>6</v>
      </c>
      <c r="F356" s="1" t="s">
        <v>132</v>
      </c>
      <c r="G356" s="1">
        <v>60012</v>
      </c>
      <c r="H356" s="1" t="s">
        <v>145</v>
      </c>
      <c r="I356" s="1" t="s">
        <v>151</v>
      </c>
      <c r="J356" s="60" t="s">
        <v>49</v>
      </c>
      <c r="K356" s="59">
        <v>8450813</v>
      </c>
      <c r="L356" s="59">
        <v>0</v>
      </c>
      <c r="M356" s="59">
        <v>8450813</v>
      </c>
      <c r="N356" s="59">
        <v>8453685</v>
      </c>
    </row>
    <row r="357" spans="1:14" x14ac:dyDescent="0.25">
      <c r="A357" s="1">
        <v>2206101</v>
      </c>
      <c r="B357" s="1" t="s">
        <v>95</v>
      </c>
      <c r="C357" s="1" t="s">
        <v>227</v>
      </c>
      <c r="D357" s="1" t="s">
        <v>392</v>
      </c>
      <c r="E357" s="1">
        <v>6</v>
      </c>
      <c r="F357" s="1" t="s">
        <v>132</v>
      </c>
      <c r="G357" s="1">
        <v>60013</v>
      </c>
      <c r="H357" s="1" t="s">
        <v>144</v>
      </c>
      <c r="I357" s="1" t="s">
        <v>151</v>
      </c>
      <c r="J357" s="60" t="s">
        <v>49</v>
      </c>
      <c r="K357" s="59">
        <v>0</v>
      </c>
      <c r="L357" s="59">
        <v>8453685</v>
      </c>
      <c r="M357" s="59">
        <v>-8453685</v>
      </c>
      <c r="N357" s="59">
        <v>0</v>
      </c>
    </row>
    <row r="358" spans="1:14" x14ac:dyDescent="0.25">
      <c r="A358" s="1">
        <v>2206101</v>
      </c>
      <c r="B358" s="1" t="s">
        <v>95</v>
      </c>
      <c r="C358" s="1" t="s">
        <v>227</v>
      </c>
      <c r="D358" s="1" t="s">
        <v>392</v>
      </c>
      <c r="E358" s="1">
        <v>6</v>
      </c>
      <c r="F358" s="1" t="s">
        <v>132</v>
      </c>
      <c r="G358" s="1">
        <v>60014</v>
      </c>
      <c r="H358" s="1" t="s">
        <v>144</v>
      </c>
      <c r="I358" s="1" t="s">
        <v>151</v>
      </c>
      <c r="J358" s="60" t="s">
        <v>49</v>
      </c>
      <c r="K358" s="59">
        <v>0</v>
      </c>
      <c r="L358" s="59">
        <v>8453685</v>
      </c>
      <c r="M358" s="59">
        <v>-8453685</v>
      </c>
      <c r="N358" s="59">
        <v>-8453685</v>
      </c>
    </row>
    <row r="359" spans="1:14" x14ac:dyDescent="0.25">
      <c r="A359" s="1">
        <v>2206101</v>
      </c>
      <c r="B359" s="1" t="s">
        <v>95</v>
      </c>
      <c r="C359" s="1" t="s">
        <v>227</v>
      </c>
      <c r="D359" s="1" t="s">
        <v>394</v>
      </c>
      <c r="E359" s="1">
        <v>7</v>
      </c>
      <c r="F359" s="1" t="s">
        <v>132</v>
      </c>
      <c r="G359" s="1">
        <v>70002</v>
      </c>
      <c r="H359" s="1" t="s">
        <v>142</v>
      </c>
      <c r="I359" s="1" t="s">
        <v>151</v>
      </c>
      <c r="J359" s="60" t="s">
        <v>49</v>
      </c>
      <c r="K359" s="59">
        <v>0</v>
      </c>
      <c r="L359" s="59">
        <v>9145438</v>
      </c>
      <c r="M359" s="59">
        <v>-9145438</v>
      </c>
      <c r="N359" s="59">
        <v>-17599123</v>
      </c>
    </row>
    <row r="360" spans="1:14" x14ac:dyDescent="0.25">
      <c r="A360" s="1">
        <v>2206101</v>
      </c>
      <c r="B360" s="1" t="s">
        <v>95</v>
      </c>
      <c r="C360" s="1" t="s">
        <v>227</v>
      </c>
      <c r="D360" s="1" t="s">
        <v>394</v>
      </c>
      <c r="E360" s="1">
        <v>7</v>
      </c>
      <c r="F360" s="1" t="s">
        <v>132</v>
      </c>
      <c r="G360" s="1">
        <v>70016</v>
      </c>
      <c r="H360" s="1" t="s">
        <v>143</v>
      </c>
      <c r="I360" s="1" t="s">
        <v>151</v>
      </c>
      <c r="J360" s="60" t="s">
        <v>49</v>
      </c>
      <c r="K360" s="59">
        <v>8453685</v>
      </c>
      <c r="L360" s="59">
        <v>0</v>
      </c>
      <c r="M360" s="59">
        <v>8453685</v>
      </c>
      <c r="N360" s="59">
        <v>-9145438</v>
      </c>
    </row>
    <row r="361" spans="1:14" x14ac:dyDescent="0.25">
      <c r="A361" s="1">
        <v>2206101</v>
      </c>
      <c r="B361" s="1" t="s">
        <v>95</v>
      </c>
      <c r="C361" s="1" t="s">
        <v>227</v>
      </c>
      <c r="D361" s="1" t="s">
        <v>376</v>
      </c>
      <c r="E361" s="1">
        <v>8</v>
      </c>
      <c r="F361" s="1" t="s">
        <v>132</v>
      </c>
      <c r="G361" s="1">
        <v>80005</v>
      </c>
      <c r="H361" s="1" t="s">
        <v>143</v>
      </c>
      <c r="I361" s="1" t="s">
        <v>151</v>
      </c>
      <c r="J361" s="60" t="s">
        <v>49</v>
      </c>
      <c r="K361" s="59">
        <v>9145438</v>
      </c>
      <c r="L361" s="59">
        <v>0</v>
      </c>
      <c r="M361" s="59">
        <v>9145438</v>
      </c>
      <c r="N361" s="59">
        <v>0</v>
      </c>
    </row>
    <row r="362" spans="1:14" x14ac:dyDescent="0.25">
      <c r="A362" s="1">
        <v>2206101</v>
      </c>
      <c r="B362" s="1" t="s">
        <v>95</v>
      </c>
      <c r="C362" s="1" t="s">
        <v>227</v>
      </c>
      <c r="D362" s="1" t="s">
        <v>376</v>
      </c>
      <c r="E362" s="1">
        <v>8</v>
      </c>
      <c r="F362" s="1" t="s">
        <v>132</v>
      </c>
      <c r="G362" s="1">
        <v>80021</v>
      </c>
      <c r="H362" s="1" t="s">
        <v>188</v>
      </c>
      <c r="I362" s="1" t="s">
        <v>151</v>
      </c>
      <c r="J362" s="60" t="s">
        <v>49</v>
      </c>
      <c r="K362" s="59">
        <v>0</v>
      </c>
      <c r="L362" s="59">
        <v>9832149</v>
      </c>
      <c r="M362" s="59">
        <v>-9832149</v>
      </c>
      <c r="N362" s="59">
        <v>-9832149</v>
      </c>
    </row>
    <row r="363" spans="1:14" x14ac:dyDescent="0.25">
      <c r="A363" s="1">
        <v>2206101</v>
      </c>
      <c r="B363" s="1" t="s">
        <v>95</v>
      </c>
      <c r="C363" s="1" t="s">
        <v>227</v>
      </c>
      <c r="D363" s="1" t="s">
        <v>397</v>
      </c>
      <c r="E363" s="1">
        <v>9</v>
      </c>
      <c r="F363" s="1" t="s">
        <v>132</v>
      </c>
      <c r="G363" s="1">
        <v>90009</v>
      </c>
      <c r="H363" s="1" t="s">
        <v>447</v>
      </c>
      <c r="I363" s="1" t="s">
        <v>151</v>
      </c>
      <c r="J363" s="60" t="s">
        <v>49</v>
      </c>
      <c r="K363" s="59">
        <v>9832149</v>
      </c>
      <c r="L363" s="59">
        <v>0</v>
      </c>
      <c r="M363" s="59">
        <v>9832149</v>
      </c>
      <c r="N363" s="59">
        <v>0</v>
      </c>
    </row>
    <row r="364" spans="1:14" x14ac:dyDescent="0.25">
      <c r="A364" s="1">
        <v>2206101</v>
      </c>
      <c r="B364" s="1" t="s">
        <v>95</v>
      </c>
      <c r="C364" s="1" t="s">
        <v>227</v>
      </c>
      <c r="D364" s="1" t="s">
        <v>399</v>
      </c>
      <c r="E364" s="1">
        <v>9</v>
      </c>
      <c r="F364" s="1" t="s">
        <v>132</v>
      </c>
      <c r="G364" s="1">
        <v>90010</v>
      </c>
      <c r="H364" s="1" t="s">
        <v>209</v>
      </c>
      <c r="I364" s="1" t="s">
        <v>151</v>
      </c>
      <c r="J364" s="60" t="s">
        <v>49</v>
      </c>
      <c r="K364" s="59">
        <v>0</v>
      </c>
      <c r="L364" s="59">
        <v>10497650</v>
      </c>
      <c r="M364" s="59">
        <v>-10497650</v>
      </c>
      <c r="N364" s="59">
        <v>-10497650</v>
      </c>
    </row>
    <row r="365" spans="1:14" x14ac:dyDescent="0.25">
      <c r="A365" s="1">
        <v>2206101</v>
      </c>
      <c r="B365" s="1" t="s">
        <v>95</v>
      </c>
      <c r="C365" s="1" t="s">
        <v>227</v>
      </c>
      <c r="D365" s="1" t="s">
        <v>400</v>
      </c>
      <c r="E365" s="1">
        <v>10</v>
      </c>
      <c r="F365" s="1" t="s">
        <v>132</v>
      </c>
      <c r="G365" s="1">
        <v>100016</v>
      </c>
      <c r="H365" s="1" t="s">
        <v>448</v>
      </c>
      <c r="I365" s="1" t="s">
        <v>151</v>
      </c>
      <c r="J365" s="60" t="s">
        <v>49</v>
      </c>
      <c r="K365" s="59">
        <v>10497650</v>
      </c>
      <c r="L365" s="59">
        <v>0</v>
      </c>
      <c r="M365" s="59">
        <v>10497650</v>
      </c>
      <c r="N365" s="59">
        <v>0</v>
      </c>
    </row>
    <row r="366" spans="1:14" x14ac:dyDescent="0.25">
      <c r="A366" s="1">
        <v>2206101</v>
      </c>
      <c r="B366" s="1" t="s">
        <v>95</v>
      </c>
      <c r="C366" s="1" t="s">
        <v>227</v>
      </c>
      <c r="D366" s="1" t="s">
        <v>400</v>
      </c>
      <c r="E366" s="1">
        <v>10</v>
      </c>
      <c r="F366" s="1" t="s">
        <v>132</v>
      </c>
      <c r="G366" s="1">
        <v>100015</v>
      </c>
      <c r="H366" s="1" t="s">
        <v>448</v>
      </c>
      <c r="I366" s="1" t="s">
        <v>151</v>
      </c>
      <c r="J366" s="60" t="s">
        <v>49</v>
      </c>
      <c r="K366" s="59">
        <v>10497650</v>
      </c>
      <c r="L366" s="59">
        <v>0</v>
      </c>
      <c r="M366" s="59">
        <v>10497650</v>
      </c>
      <c r="N366" s="59">
        <v>10497650</v>
      </c>
    </row>
    <row r="367" spans="1:14" x14ac:dyDescent="0.25">
      <c r="A367" s="1">
        <v>2206101</v>
      </c>
      <c r="B367" s="1" t="s">
        <v>95</v>
      </c>
      <c r="C367" s="1" t="s">
        <v>227</v>
      </c>
      <c r="D367" s="1" t="s">
        <v>400</v>
      </c>
      <c r="E367" s="1">
        <v>10</v>
      </c>
      <c r="F367" s="1" t="s">
        <v>132</v>
      </c>
      <c r="G367" s="1">
        <v>100012</v>
      </c>
      <c r="H367" s="1" t="s">
        <v>448</v>
      </c>
      <c r="I367" s="1" t="s">
        <v>151</v>
      </c>
      <c r="J367" s="60" t="s">
        <v>49</v>
      </c>
      <c r="K367" s="59">
        <v>0</v>
      </c>
      <c r="L367" s="59">
        <v>10497650</v>
      </c>
      <c r="M367" s="59">
        <v>-10497650</v>
      </c>
      <c r="N367" s="59">
        <v>0</v>
      </c>
    </row>
    <row r="368" spans="1:14" x14ac:dyDescent="0.25">
      <c r="A368" s="1">
        <v>2206101</v>
      </c>
      <c r="B368" s="1" t="s">
        <v>95</v>
      </c>
      <c r="C368" s="1" t="s">
        <v>227</v>
      </c>
      <c r="D368" s="1" t="s">
        <v>402</v>
      </c>
      <c r="E368" s="1">
        <v>10</v>
      </c>
      <c r="F368" s="1" t="s">
        <v>132</v>
      </c>
      <c r="G368" s="1">
        <v>100003</v>
      </c>
      <c r="H368" s="1" t="s">
        <v>210</v>
      </c>
      <c r="I368" s="1" t="s">
        <v>151</v>
      </c>
      <c r="J368" s="60" t="s">
        <v>49</v>
      </c>
      <c r="K368" s="59">
        <v>0</v>
      </c>
      <c r="L368" s="59">
        <v>11181657</v>
      </c>
      <c r="M368" s="59">
        <v>-11181657</v>
      </c>
      <c r="N368" s="59">
        <v>-11181657</v>
      </c>
    </row>
    <row r="369" spans="1:14" x14ac:dyDescent="0.25">
      <c r="A369" s="1">
        <v>2206101</v>
      </c>
      <c r="B369" s="1" t="s">
        <v>95</v>
      </c>
      <c r="C369" s="1" t="s">
        <v>227</v>
      </c>
      <c r="D369" s="1" t="s">
        <v>403</v>
      </c>
      <c r="E369" s="1">
        <v>11</v>
      </c>
      <c r="F369" s="1" t="s">
        <v>132</v>
      </c>
      <c r="G369" s="1">
        <v>110017</v>
      </c>
      <c r="H369" s="1" t="s">
        <v>449</v>
      </c>
      <c r="I369" s="1" t="s">
        <v>151</v>
      </c>
      <c r="J369" s="60" t="s">
        <v>49</v>
      </c>
      <c r="K369" s="59">
        <v>11181657</v>
      </c>
      <c r="L369" s="59">
        <v>0</v>
      </c>
      <c r="M369" s="59">
        <v>11181657</v>
      </c>
      <c r="N369" s="59">
        <v>0</v>
      </c>
    </row>
    <row r="370" spans="1:14" x14ac:dyDescent="0.25">
      <c r="A370" s="1">
        <v>2206101</v>
      </c>
      <c r="B370" s="1" t="s">
        <v>95</v>
      </c>
      <c r="C370" s="1" t="s">
        <v>227</v>
      </c>
      <c r="D370" s="1" t="s">
        <v>405</v>
      </c>
      <c r="E370" s="1">
        <v>11</v>
      </c>
      <c r="F370" s="1" t="s">
        <v>132</v>
      </c>
      <c r="G370" s="1">
        <v>110018</v>
      </c>
      <c r="H370" s="1" t="s">
        <v>211</v>
      </c>
      <c r="I370" s="1" t="s">
        <v>151</v>
      </c>
      <c r="J370" s="60" t="s">
        <v>49</v>
      </c>
      <c r="K370" s="59">
        <v>0</v>
      </c>
      <c r="L370" s="59">
        <v>11847156</v>
      </c>
      <c r="M370" s="59">
        <v>-11847156</v>
      </c>
      <c r="N370" s="59">
        <v>-11847156</v>
      </c>
    </row>
    <row r="371" spans="1:14" x14ac:dyDescent="0.25">
      <c r="A371" s="1">
        <v>2206101</v>
      </c>
      <c r="B371" s="1" t="s">
        <v>95</v>
      </c>
      <c r="C371" s="1" t="s">
        <v>227</v>
      </c>
      <c r="D371" s="1" t="s">
        <v>454</v>
      </c>
      <c r="E371" s="1">
        <v>12</v>
      </c>
      <c r="F371" s="1" t="s">
        <v>132</v>
      </c>
      <c r="G371" s="1">
        <v>120020</v>
      </c>
      <c r="H371" s="1" t="s">
        <v>478</v>
      </c>
      <c r="I371" s="1" t="s">
        <v>151</v>
      </c>
      <c r="J371" s="60" t="s">
        <v>49</v>
      </c>
      <c r="K371" s="59">
        <v>11847156</v>
      </c>
      <c r="L371" s="59">
        <v>0</v>
      </c>
      <c r="M371" s="59">
        <v>11847156</v>
      </c>
      <c r="N371" s="59">
        <v>0</v>
      </c>
    </row>
    <row r="372" spans="1:14" x14ac:dyDescent="0.25">
      <c r="A372" s="1">
        <v>2206101</v>
      </c>
      <c r="B372" s="1" t="s">
        <v>95</v>
      </c>
      <c r="C372" s="1" t="s">
        <v>227</v>
      </c>
      <c r="D372" s="1" t="s">
        <v>468</v>
      </c>
      <c r="E372" s="1">
        <v>12</v>
      </c>
      <c r="F372" s="1" t="s">
        <v>132</v>
      </c>
      <c r="G372" s="1">
        <v>120007</v>
      </c>
      <c r="H372" s="1" t="s">
        <v>479</v>
      </c>
      <c r="I372" s="1" t="s">
        <v>151</v>
      </c>
      <c r="J372" s="60" t="s">
        <v>49</v>
      </c>
      <c r="K372" s="59">
        <v>0</v>
      </c>
      <c r="L372" s="59">
        <v>12538178</v>
      </c>
      <c r="M372" s="59">
        <v>-12538178</v>
      </c>
      <c r="N372" s="59">
        <v>-12538178</v>
      </c>
    </row>
    <row r="373" spans="1:14" x14ac:dyDescent="0.25">
      <c r="A373" s="1">
        <v>3101101</v>
      </c>
      <c r="B373" s="1" t="s">
        <v>5</v>
      </c>
      <c r="C373" s="1" t="s">
        <v>13</v>
      </c>
      <c r="D373" s="1" t="s">
        <v>153</v>
      </c>
      <c r="E373" s="1">
        <v>0</v>
      </c>
      <c r="F373" s="1" t="s">
        <v>132</v>
      </c>
      <c r="G373" s="1">
        <v>0</v>
      </c>
      <c r="H373" s="1" t="s">
        <v>152</v>
      </c>
      <c r="I373" s="1" t="s">
        <v>151</v>
      </c>
      <c r="J373" s="61"/>
      <c r="K373" s="59">
        <v>0</v>
      </c>
      <c r="L373" s="59">
        <v>1000000</v>
      </c>
      <c r="M373" s="59">
        <v>-1000000</v>
      </c>
      <c r="N373" s="59">
        <v>-1000000</v>
      </c>
    </row>
    <row r="374" spans="1:14" x14ac:dyDescent="0.25">
      <c r="A374" s="1">
        <v>3101401</v>
      </c>
      <c r="B374" s="1" t="s">
        <v>154</v>
      </c>
      <c r="C374" s="1" t="s">
        <v>14</v>
      </c>
      <c r="D374" s="1" t="s">
        <v>153</v>
      </c>
      <c r="E374" s="1">
        <v>0</v>
      </c>
      <c r="F374" s="1" t="s">
        <v>132</v>
      </c>
      <c r="G374" s="1">
        <v>0</v>
      </c>
      <c r="H374" s="1" t="s">
        <v>152</v>
      </c>
      <c r="I374" s="1" t="s">
        <v>151</v>
      </c>
      <c r="J374" s="61"/>
      <c r="K374" s="59">
        <v>0</v>
      </c>
      <c r="L374" s="59">
        <v>6278580</v>
      </c>
      <c r="M374" s="59">
        <v>-6278580</v>
      </c>
      <c r="N374" s="59">
        <v>-6278580</v>
      </c>
    </row>
    <row r="375" spans="1:14" x14ac:dyDescent="0.25">
      <c r="A375" s="1">
        <v>4100001</v>
      </c>
      <c r="B375" s="1" t="s">
        <v>267</v>
      </c>
      <c r="C375" s="1" t="s">
        <v>450</v>
      </c>
      <c r="D375" s="1" t="s">
        <v>342</v>
      </c>
      <c r="E375" s="1">
        <v>8</v>
      </c>
      <c r="F375" s="1" t="s">
        <v>132</v>
      </c>
      <c r="G375" s="1">
        <v>80004</v>
      </c>
      <c r="H375" s="1" t="s">
        <v>371</v>
      </c>
      <c r="I375" s="1" t="s">
        <v>130</v>
      </c>
      <c r="J375" s="60" t="s">
        <v>49</v>
      </c>
      <c r="K375" s="59">
        <v>0</v>
      </c>
      <c r="L375" s="59">
        <v>291850</v>
      </c>
      <c r="M375" s="59">
        <v>-291850</v>
      </c>
      <c r="N375" s="59">
        <v>-291850</v>
      </c>
    </row>
    <row r="376" spans="1:14" x14ac:dyDescent="0.25">
      <c r="A376" s="1">
        <v>4501001</v>
      </c>
      <c r="B376" s="1" t="s">
        <v>150</v>
      </c>
      <c r="C376" s="1" t="s">
        <v>214</v>
      </c>
      <c r="D376" s="1" t="s">
        <v>279</v>
      </c>
      <c r="E376" s="1">
        <v>1</v>
      </c>
      <c r="F376" s="1" t="s">
        <v>132</v>
      </c>
      <c r="G376" s="1">
        <v>10009</v>
      </c>
      <c r="H376" s="1" t="s">
        <v>280</v>
      </c>
      <c r="I376" s="1" t="s">
        <v>130</v>
      </c>
      <c r="J376" s="60" t="s">
        <v>49</v>
      </c>
      <c r="K376" s="59">
        <v>0</v>
      </c>
      <c r="L376" s="59">
        <v>10000000</v>
      </c>
      <c r="M376" s="59">
        <v>-10000000</v>
      </c>
      <c r="N376" s="59">
        <v>-10000000</v>
      </c>
    </row>
    <row r="377" spans="1:14" x14ac:dyDescent="0.25">
      <c r="A377" s="1">
        <v>4501001</v>
      </c>
      <c r="B377" s="1" t="s">
        <v>150</v>
      </c>
      <c r="C377" s="1" t="s">
        <v>214</v>
      </c>
      <c r="D377" s="1" t="s">
        <v>288</v>
      </c>
      <c r="E377" s="1">
        <v>2</v>
      </c>
      <c r="F377" s="1" t="s">
        <v>132</v>
      </c>
      <c r="G377" s="1">
        <v>20005</v>
      </c>
      <c r="H377" s="1" t="s">
        <v>289</v>
      </c>
      <c r="I377" s="1" t="s">
        <v>130</v>
      </c>
      <c r="J377" s="60" t="s">
        <v>49</v>
      </c>
      <c r="K377" s="59">
        <v>0</v>
      </c>
      <c r="L377" s="59">
        <v>10000000</v>
      </c>
      <c r="M377" s="59">
        <v>-10000000</v>
      </c>
      <c r="N377" s="59">
        <v>-20000000</v>
      </c>
    </row>
    <row r="378" spans="1:14" x14ac:dyDescent="0.25">
      <c r="A378" s="1">
        <v>4501001</v>
      </c>
      <c r="B378" s="1" t="s">
        <v>150</v>
      </c>
      <c r="C378" s="1" t="s">
        <v>214</v>
      </c>
      <c r="D378" s="1" t="s">
        <v>295</v>
      </c>
      <c r="E378" s="1">
        <v>3</v>
      </c>
      <c r="F378" s="1" t="s">
        <v>132</v>
      </c>
      <c r="G378" s="1">
        <v>30007</v>
      </c>
      <c r="H378" s="1" t="s">
        <v>289</v>
      </c>
      <c r="I378" s="1" t="s">
        <v>130</v>
      </c>
      <c r="J378" s="60" t="s">
        <v>49</v>
      </c>
      <c r="K378" s="59">
        <v>0</v>
      </c>
      <c r="L378" s="59">
        <v>15000000</v>
      </c>
      <c r="M378" s="59">
        <v>-15000000</v>
      </c>
      <c r="N378" s="59">
        <v>-35000000</v>
      </c>
    </row>
    <row r="379" spans="1:14" x14ac:dyDescent="0.25">
      <c r="A379" s="1">
        <v>4501001</v>
      </c>
      <c r="B379" s="1" t="s">
        <v>150</v>
      </c>
      <c r="C379" s="1" t="s">
        <v>214</v>
      </c>
      <c r="D379" s="1" t="s">
        <v>303</v>
      </c>
      <c r="E379" s="1">
        <v>4</v>
      </c>
      <c r="F379" s="1" t="s">
        <v>132</v>
      </c>
      <c r="G379" s="1">
        <v>40007</v>
      </c>
      <c r="H379" s="1" t="s">
        <v>289</v>
      </c>
      <c r="I379" s="1" t="s">
        <v>130</v>
      </c>
      <c r="J379" s="60" t="s">
        <v>49</v>
      </c>
      <c r="K379" s="59">
        <v>0</v>
      </c>
      <c r="L379" s="59">
        <v>15000000</v>
      </c>
      <c r="M379" s="59">
        <v>-15000000</v>
      </c>
      <c r="N379" s="59">
        <v>-50000000</v>
      </c>
    </row>
    <row r="380" spans="1:14" x14ac:dyDescent="0.25">
      <c r="A380" s="1">
        <v>4501001</v>
      </c>
      <c r="B380" s="1" t="s">
        <v>150</v>
      </c>
      <c r="C380" s="1" t="s">
        <v>214</v>
      </c>
      <c r="D380" s="1" t="s">
        <v>313</v>
      </c>
      <c r="E380" s="1">
        <v>5</v>
      </c>
      <c r="F380" s="1" t="s">
        <v>132</v>
      </c>
      <c r="G380" s="1">
        <v>50008</v>
      </c>
      <c r="H380" s="1" t="s">
        <v>314</v>
      </c>
      <c r="I380" s="1" t="s">
        <v>130</v>
      </c>
      <c r="J380" s="60" t="s">
        <v>49</v>
      </c>
      <c r="K380" s="59">
        <v>0</v>
      </c>
      <c r="L380" s="59">
        <v>15000000</v>
      </c>
      <c r="M380" s="59">
        <v>-15000000</v>
      </c>
      <c r="N380" s="59">
        <v>-65000000</v>
      </c>
    </row>
    <row r="381" spans="1:14" x14ac:dyDescent="0.25">
      <c r="A381" s="1">
        <v>4501001</v>
      </c>
      <c r="B381" s="1" t="s">
        <v>150</v>
      </c>
      <c r="C381" s="1" t="s">
        <v>214</v>
      </c>
      <c r="D381" s="1" t="s">
        <v>323</v>
      </c>
      <c r="E381" s="1">
        <v>6</v>
      </c>
      <c r="F381" s="1" t="s">
        <v>132</v>
      </c>
      <c r="G381" s="1">
        <v>60004</v>
      </c>
      <c r="H381" s="1" t="s">
        <v>314</v>
      </c>
      <c r="I381" s="1" t="s">
        <v>130</v>
      </c>
      <c r="J381" s="60" t="s">
        <v>49</v>
      </c>
      <c r="K381" s="59">
        <v>0</v>
      </c>
      <c r="L381" s="59">
        <v>12000000</v>
      </c>
      <c r="M381" s="59">
        <v>-12000000</v>
      </c>
      <c r="N381" s="59">
        <v>-77000000</v>
      </c>
    </row>
    <row r="382" spans="1:14" x14ac:dyDescent="0.25">
      <c r="A382" s="1">
        <v>4501001</v>
      </c>
      <c r="B382" s="1" t="s">
        <v>150</v>
      </c>
      <c r="C382" s="1" t="s">
        <v>214</v>
      </c>
      <c r="D382" s="1" t="s">
        <v>324</v>
      </c>
      <c r="E382" s="1">
        <v>7</v>
      </c>
      <c r="F382" s="1" t="s">
        <v>132</v>
      </c>
      <c r="G382" s="1">
        <v>70009</v>
      </c>
      <c r="H382" s="1" t="s">
        <v>326</v>
      </c>
      <c r="I382" s="1" t="s">
        <v>130</v>
      </c>
      <c r="J382" s="60" t="s">
        <v>49</v>
      </c>
      <c r="K382" s="59">
        <v>0</v>
      </c>
      <c r="L382" s="59">
        <v>1000000</v>
      </c>
      <c r="M382" s="59">
        <v>-1000000</v>
      </c>
      <c r="N382" s="59">
        <v>-78000000</v>
      </c>
    </row>
    <row r="383" spans="1:14" x14ac:dyDescent="0.25">
      <c r="A383" s="1">
        <v>4501001</v>
      </c>
      <c r="B383" s="1" t="s">
        <v>150</v>
      </c>
      <c r="C383" s="1" t="s">
        <v>214</v>
      </c>
      <c r="D383" s="1" t="s">
        <v>324</v>
      </c>
      <c r="E383" s="1">
        <v>7</v>
      </c>
      <c r="F383" s="1" t="s">
        <v>132</v>
      </c>
      <c r="G383" s="1">
        <v>70004</v>
      </c>
      <c r="H383" s="1" t="s">
        <v>314</v>
      </c>
      <c r="I383" s="1" t="s">
        <v>130</v>
      </c>
      <c r="J383" s="60" t="s">
        <v>49</v>
      </c>
      <c r="K383" s="59">
        <v>0</v>
      </c>
      <c r="L383" s="59">
        <v>15000000</v>
      </c>
      <c r="M383" s="59">
        <v>-15000000</v>
      </c>
      <c r="N383" s="59">
        <v>-93000000</v>
      </c>
    </row>
    <row r="384" spans="1:14" x14ac:dyDescent="0.25">
      <c r="A384" s="1">
        <v>4501001</v>
      </c>
      <c r="B384" s="1" t="s">
        <v>150</v>
      </c>
      <c r="C384" s="1" t="s">
        <v>214</v>
      </c>
      <c r="D384" s="1" t="s">
        <v>324</v>
      </c>
      <c r="E384" s="1">
        <v>7</v>
      </c>
      <c r="F384" s="1" t="s">
        <v>132</v>
      </c>
      <c r="G384" s="1">
        <v>70010</v>
      </c>
      <c r="H384" s="1" t="s">
        <v>325</v>
      </c>
      <c r="I384" s="1" t="s">
        <v>130</v>
      </c>
      <c r="J384" s="60" t="s">
        <v>49</v>
      </c>
      <c r="K384" s="59">
        <v>1000000</v>
      </c>
      <c r="L384" s="59">
        <v>0</v>
      </c>
      <c r="M384" s="59">
        <v>1000000</v>
      </c>
      <c r="N384" s="59">
        <v>-92000000</v>
      </c>
    </row>
    <row r="385" spans="1:14" x14ac:dyDescent="0.25">
      <c r="A385" s="1">
        <v>4501001</v>
      </c>
      <c r="B385" s="1" t="s">
        <v>150</v>
      </c>
      <c r="C385" s="1" t="s">
        <v>214</v>
      </c>
      <c r="D385" s="1" t="s">
        <v>329</v>
      </c>
      <c r="E385" s="1">
        <v>7</v>
      </c>
      <c r="F385" s="1" t="s">
        <v>132</v>
      </c>
      <c r="G385" s="1">
        <v>70011</v>
      </c>
      <c r="H385" s="1" t="s">
        <v>326</v>
      </c>
      <c r="I385" s="1" t="s">
        <v>130</v>
      </c>
      <c r="J385" s="60" t="s">
        <v>49</v>
      </c>
      <c r="K385" s="59">
        <v>0</v>
      </c>
      <c r="L385" s="59">
        <v>1000000</v>
      </c>
      <c r="M385" s="59">
        <v>-1000000</v>
      </c>
      <c r="N385" s="59">
        <v>-93000000</v>
      </c>
    </row>
    <row r="386" spans="1:14" x14ac:dyDescent="0.25">
      <c r="A386" s="1">
        <v>4501001</v>
      </c>
      <c r="B386" s="1" t="s">
        <v>150</v>
      </c>
      <c r="C386" s="1" t="s">
        <v>214</v>
      </c>
      <c r="D386" s="1" t="s">
        <v>335</v>
      </c>
      <c r="E386" s="1">
        <v>8</v>
      </c>
      <c r="F386" s="1" t="s">
        <v>132</v>
      </c>
      <c r="G386" s="1">
        <v>80010</v>
      </c>
      <c r="H386" s="1" t="s">
        <v>336</v>
      </c>
      <c r="I386" s="1" t="s">
        <v>130</v>
      </c>
      <c r="J386" s="60" t="s">
        <v>49</v>
      </c>
      <c r="K386" s="59">
        <v>0</v>
      </c>
      <c r="L386" s="59">
        <v>1000000</v>
      </c>
      <c r="M386" s="59">
        <v>-1000000</v>
      </c>
      <c r="N386" s="59">
        <v>-94000000</v>
      </c>
    </row>
    <row r="387" spans="1:14" x14ac:dyDescent="0.25">
      <c r="A387" s="1">
        <v>4501001</v>
      </c>
      <c r="B387" s="1" t="s">
        <v>150</v>
      </c>
      <c r="C387" s="1" t="s">
        <v>214</v>
      </c>
      <c r="D387" s="1" t="s">
        <v>342</v>
      </c>
      <c r="E387" s="1">
        <v>8</v>
      </c>
      <c r="F387" s="1" t="s">
        <v>132</v>
      </c>
      <c r="G387" s="1">
        <v>80013</v>
      </c>
      <c r="H387" s="1" t="s">
        <v>314</v>
      </c>
      <c r="I387" s="1" t="s">
        <v>130</v>
      </c>
      <c r="J387" s="60" t="s">
        <v>49</v>
      </c>
      <c r="K387" s="59">
        <v>0</v>
      </c>
      <c r="L387" s="59">
        <v>15000000</v>
      </c>
      <c r="M387" s="59">
        <v>-15000000</v>
      </c>
      <c r="N387" s="59">
        <v>-109000000</v>
      </c>
    </row>
    <row r="388" spans="1:14" x14ac:dyDescent="0.25">
      <c r="A388" s="1">
        <v>4501001</v>
      </c>
      <c r="B388" s="1" t="s">
        <v>150</v>
      </c>
      <c r="C388" s="1" t="s">
        <v>214</v>
      </c>
      <c r="D388" s="1" t="s">
        <v>350</v>
      </c>
      <c r="E388" s="1">
        <v>9</v>
      </c>
      <c r="F388" s="1" t="s">
        <v>132</v>
      </c>
      <c r="G388" s="1">
        <v>90004</v>
      </c>
      <c r="H388" s="1" t="s">
        <v>314</v>
      </c>
      <c r="I388" s="1" t="s">
        <v>130</v>
      </c>
      <c r="J388" s="60" t="s">
        <v>49</v>
      </c>
      <c r="K388" s="59">
        <v>0</v>
      </c>
      <c r="L388" s="59">
        <v>10000000</v>
      </c>
      <c r="M388" s="59">
        <v>-10000000</v>
      </c>
      <c r="N388" s="59">
        <v>-119000000</v>
      </c>
    </row>
    <row r="389" spans="1:14" x14ac:dyDescent="0.25">
      <c r="A389" s="1">
        <v>4501001</v>
      </c>
      <c r="B389" s="1" t="s">
        <v>150</v>
      </c>
      <c r="C389" s="1" t="s">
        <v>214</v>
      </c>
      <c r="D389" s="1" t="s">
        <v>353</v>
      </c>
      <c r="E389" s="1">
        <v>9</v>
      </c>
      <c r="F389" s="1" t="s">
        <v>132</v>
      </c>
      <c r="G389" s="1">
        <v>90005</v>
      </c>
      <c r="H389" s="1" t="s">
        <v>314</v>
      </c>
      <c r="I389" s="1" t="s">
        <v>130</v>
      </c>
      <c r="J389" s="60" t="s">
        <v>49</v>
      </c>
      <c r="K389" s="59">
        <v>0</v>
      </c>
      <c r="L389" s="59">
        <v>5000000</v>
      </c>
      <c r="M389" s="59">
        <v>-5000000</v>
      </c>
      <c r="N389" s="59">
        <v>-124000000</v>
      </c>
    </row>
    <row r="390" spans="1:14" x14ac:dyDescent="0.25">
      <c r="A390" s="1">
        <v>4501001</v>
      </c>
      <c r="B390" s="1" t="s">
        <v>150</v>
      </c>
      <c r="C390" s="1" t="s">
        <v>214</v>
      </c>
      <c r="D390" s="1" t="s">
        <v>354</v>
      </c>
      <c r="E390" s="1">
        <v>10</v>
      </c>
      <c r="F390" s="1" t="s">
        <v>132</v>
      </c>
      <c r="G390" s="1">
        <v>100006</v>
      </c>
      <c r="H390" s="1" t="s">
        <v>314</v>
      </c>
      <c r="I390" s="1" t="s">
        <v>130</v>
      </c>
      <c r="J390" s="60" t="s">
        <v>49</v>
      </c>
      <c r="K390" s="59">
        <v>0</v>
      </c>
      <c r="L390" s="59">
        <v>15000000</v>
      </c>
      <c r="M390" s="59">
        <v>-15000000</v>
      </c>
      <c r="N390" s="59">
        <v>-139000000</v>
      </c>
    </row>
    <row r="391" spans="1:14" x14ac:dyDescent="0.25">
      <c r="A391" s="1">
        <v>4501001</v>
      </c>
      <c r="B391" s="1" t="s">
        <v>150</v>
      </c>
      <c r="C391" s="1" t="s">
        <v>214</v>
      </c>
      <c r="D391" s="1" t="s">
        <v>363</v>
      </c>
      <c r="E391" s="1">
        <v>11</v>
      </c>
      <c r="F391" s="1" t="s">
        <v>132</v>
      </c>
      <c r="G391" s="1">
        <v>110007</v>
      </c>
      <c r="H391" s="1" t="s">
        <v>336</v>
      </c>
      <c r="I391" s="1" t="s">
        <v>130</v>
      </c>
      <c r="J391" s="60" t="s">
        <v>49</v>
      </c>
      <c r="K391" s="59">
        <v>0</v>
      </c>
      <c r="L391" s="59">
        <v>1000000</v>
      </c>
      <c r="M391" s="59">
        <v>-1000000</v>
      </c>
      <c r="N391" s="59">
        <v>-140000000</v>
      </c>
    </row>
    <row r="392" spans="1:14" x14ac:dyDescent="0.25">
      <c r="A392" s="1">
        <v>4501001</v>
      </c>
      <c r="B392" s="1" t="s">
        <v>150</v>
      </c>
      <c r="C392" s="1" t="s">
        <v>214</v>
      </c>
      <c r="D392" s="1" t="s">
        <v>365</v>
      </c>
      <c r="E392" s="1">
        <v>11</v>
      </c>
      <c r="F392" s="1" t="s">
        <v>132</v>
      </c>
      <c r="G392" s="1">
        <v>110006</v>
      </c>
      <c r="H392" s="1" t="s">
        <v>314</v>
      </c>
      <c r="I392" s="1" t="s">
        <v>130</v>
      </c>
      <c r="J392" s="60" t="s">
        <v>49</v>
      </c>
      <c r="K392" s="59">
        <v>0</v>
      </c>
      <c r="L392" s="59">
        <v>15000000</v>
      </c>
      <c r="M392" s="59">
        <v>-15000000</v>
      </c>
      <c r="N392" s="59">
        <v>-155000000</v>
      </c>
    </row>
    <row r="393" spans="1:14" x14ac:dyDescent="0.25">
      <c r="A393" s="1">
        <v>4501001</v>
      </c>
      <c r="B393" s="1" t="s">
        <v>150</v>
      </c>
      <c r="C393" s="1" t="s">
        <v>214</v>
      </c>
      <c r="D393" s="1" t="s">
        <v>458</v>
      </c>
      <c r="E393" s="1">
        <v>12</v>
      </c>
      <c r="F393" s="1" t="s">
        <v>132</v>
      </c>
      <c r="G393" s="1">
        <v>120010</v>
      </c>
      <c r="H393" s="1" t="s">
        <v>336</v>
      </c>
      <c r="I393" s="1" t="s">
        <v>130</v>
      </c>
      <c r="J393" s="60" t="s">
        <v>49</v>
      </c>
      <c r="K393" s="59">
        <v>0</v>
      </c>
      <c r="L393" s="59">
        <v>1000000</v>
      </c>
      <c r="M393" s="59">
        <v>-1000000</v>
      </c>
      <c r="N393" s="59">
        <v>-156000000</v>
      </c>
    </row>
    <row r="394" spans="1:14" x14ac:dyDescent="0.25">
      <c r="A394" s="1">
        <v>4501001</v>
      </c>
      <c r="B394" s="1" t="s">
        <v>150</v>
      </c>
      <c r="C394" s="1" t="s">
        <v>214</v>
      </c>
      <c r="D394" s="1" t="s">
        <v>462</v>
      </c>
      <c r="E394" s="1">
        <v>12</v>
      </c>
      <c r="F394" s="1" t="s">
        <v>132</v>
      </c>
      <c r="G394" s="1">
        <v>120014</v>
      </c>
      <c r="H394" s="1" t="s">
        <v>314</v>
      </c>
      <c r="I394" s="1" t="s">
        <v>130</v>
      </c>
      <c r="J394" s="60" t="s">
        <v>49</v>
      </c>
      <c r="K394" s="59">
        <v>0</v>
      </c>
      <c r="L394" s="59">
        <v>12800000</v>
      </c>
      <c r="M394" s="59">
        <v>-12800000</v>
      </c>
      <c r="N394" s="59">
        <v>-168800000</v>
      </c>
    </row>
    <row r="395" spans="1:14" x14ac:dyDescent="0.25">
      <c r="A395" s="1">
        <v>4501001</v>
      </c>
      <c r="B395" s="1" t="s">
        <v>150</v>
      </c>
      <c r="C395" s="1" t="s">
        <v>214</v>
      </c>
      <c r="D395" s="1" t="s">
        <v>462</v>
      </c>
      <c r="E395" s="1">
        <v>12</v>
      </c>
      <c r="F395" s="1" t="s">
        <v>132</v>
      </c>
      <c r="G395" s="1">
        <v>120017</v>
      </c>
      <c r="H395" s="1" t="s">
        <v>463</v>
      </c>
      <c r="I395" s="1" t="s">
        <v>130</v>
      </c>
      <c r="J395" s="60" t="s">
        <v>49</v>
      </c>
      <c r="K395" s="59">
        <v>0</v>
      </c>
      <c r="L395" s="59">
        <v>4400000</v>
      </c>
      <c r="M395" s="59">
        <v>-4400000</v>
      </c>
      <c r="N395" s="59">
        <v>-173200000</v>
      </c>
    </row>
    <row r="396" spans="1:14" x14ac:dyDescent="0.25">
      <c r="A396" s="1">
        <v>5130101</v>
      </c>
      <c r="B396" s="1" t="s">
        <v>96</v>
      </c>
      <c r="C396" s="1" t="s">
        <v>229</v>
      </c>
      <c r="D396" s="1" t="s">
        <v>372</v>
      </c>
      <c r="E396" s="1">
        <v>1</v>
      </c>
      <c r="F396" s="1" t="s">
        <v>132</v>
      </c>
      <c r="G396" s="1">
        <v>10005</v>
      </c>
      <c r="H396" s="1" t="s">
        <v>422</v>
      </c>
      <c r="I396" s="1" t="s">
        <v>130</v>
      </c>
      <c r="J396" s="60" t="s">
        <v>49</v>
      </c>
      <c r="K396" s="59">
        <v>11435628</v>
      </c>
      <c r="L396" s="59">
        <v>0</v>
      </c>
      <c r="M396" s="59">
        <v>11435628</v>
      </c>
      <c r="N396" s="59">
        <v>11435628</v>
      </c>
    </row>
    <row r="397" spans="1:14" x14ac:dyDescent="0.25">
      <c r="A397" s="1">
        <v>5130101</v>
      </c>
      <c r="B397" s="1" t="s">
        <v>96</v>
      </c>
      <c r="C397" s="1" t="s">
        <v>229</v>
      </c>
      <c r="D397" s="1" t="s">
        <v>381</v>
      </c>
      <c r="E397" s="1">
        <v>2</v>
      </c>
      <c r="F397" s="1" t="s">
        <v>132</v>
      </c>
      <c r="G397" s="1">
        <v>20002</v>
      </c>
      <c r="H397" s="1" t="s">
        <v>423</v>
      </c>
      <c r="I397" s="1" t="s">
        <v>130</v>
      </c>
      <c r="J397" s="60" t="s">
        <v>49</v>
      </c>
      <c r="K397" s="59">
        <v>11435628</v>
      </c>
      <c r="L397" s="59">
        <v>0</v>
      </c>
      <c r="M397" s="59">
        <v>11435628</v>
      </c>
      <c r="N397" s="59">
        <v>22871256</v>
      </c>
    </row>
    <row r="398" spans="1:14" x14ac:dyDescent="0.25">
      <c r="A398" s="1">
        <v>5130101</v>
      </c>
      <c r="B398" s="1" t="s">
        <v>96</v>
      </c>
      <c r="C398" s="1" t="s">
        <v>229</v>
      </c>
      <c r="D398" s="1" t="s">
        <v>384</v>
      </c>
      <c r="E398" s="1">
        <v>3</v>
      </c>
      <c r="F398" s="1" t="s">
        <v>132</v>
      </c>
      <c r="G398" s="1">
        <v>30003</v>
      </c>
      <c r="H398" s="1" t="s">
        <v>141</v>
      </c>
      <c r="I398" s="1" t="s">
        <v>130</v>
      </c>
      <c r="J398" s="60" t="s">
        <v>49</v>
      </c>
      <c r="K398" s="59">
        <v>11435628</v>
      </c>
      <c r="L398" s="59">
        <v>0</v>
      </c>
      <c r="M398" s="59">
        <v>11435628</v>
      </c>
      <c r="N398" s="59">
        <v>34306884</v>
      </c>
    </row>
    <row r="399" spans="1:14" x14ac:dyDescent="0.25">
      <c r="A399" s="1">
        <v>5130101</v>
      </c>
      <c r="B399" s="1" t="s">
        <v>96</v>
      </c>
      <c r="C399" s="1" t="s">
        <v>229</v>
      </c>
      <c r="D399" s="1" t="s">
        <v>387</v>
      </c>
      <c r="E399" s="1">
        <v>4</v>
      </c>
      <c r="F399" s="1" t="s">
        <v>132</v>
      </c>
      <c r="G399" s="1">
        <v>40002</v>
      </c>
      <c r="H399" s="1" t="s">
        <v>140</v>
      </c>
      <c r="I399" s="1" t="s">
        <v>130</v>
      </c>
      <c r="J399" s="60" t="s">
        <v>49</v>
      </c>
      <c r="K399" s="59">
        <v>11435628</v>
      </c>
      <c r="L399" s="59">
        <v>0</v>
      </c>
      <c r="M399" s="59">
        <v>11435628</v>
      </c>
      <c r="N399" s="59">
        <v>45742512</v>
      </c>
    </row>
    <row r="400" spans="1:14" x14ac:dyDescent="0.25">
      <c r="A400" s="1">
        <v>5130101</v>
      </c>
      <c r="B400" s="1" t="s">
        <v>96</v>
      </c>
      <c r="C400" s="1" t="s">
        <v>229</v>
      </c>
      <c r="D400" s="1" t="s">
        <v>390</v>
      </c>
      <c r="E400" s="1">
        <v>5</v>
      </c>
      <c r="F400" s="1" t="s">
        <v>132</v>
      </c>
      <c r="G400" s="1">
        <v>50001</v>
      </c>
      <c r="H400" s="1" t="s">
        <v>139</v>
      </c>
      <c r="I400" s="1" t="s">
        <v>130</v>
      </c>
      <c r="J400" s="60" t="s">
        <v>49</v>
      </c>
      <c r="K400" s="59">
        <v>11435628</v>
      </c>
      <c r="L400" s="59">
        <v>0</v>
      </c>
      <c r="M400" s="59">
        <v>11435628</v>
      </c>
      <c r="N400" s="59">
        <v>57178140</v>
      </c>
    </row>
    <row r="401" spans="1:14" x14ac:dyDescent="0.25">
      <c r="A401" s="1">
        <v>5130101</v>
      </c>
      <c r="B401" s="1" t="s">
        <v>96</v>
      </c>
      <c r="C401" s="1" t="s">
        <v>229</v>
      </c>
      <c r="D401" s="1" t="s">
        <v>392</v>
      </c>
      <c r="E401" s="1">
        <v>6</v>
      </c>
      <c r="F401" s="1" t="s">
        <v>132</v>
      </c>
      <c r="G401" s="1">
        <v>60002</v>
      </c>
      <c r="H401" s="1" t="s">
        <v>138</v>
      </c>
      <c r="I401" s="1" t="s">
        <v>130</v>
      </c>
      <c r="J401" s="60" t="s">
        <v>49</v>
      </c>
      <c r="K401" s="59">
        <v>11435628</v>
      </c>
      <c r="L401" s="59">
        <v>0</v>
      </c>
      <c r="M401" s="59">
        <v>11435628</v>
      </c>
      <c r="N401" s="59">
        <v>68613768</v>
      </c>
    </row>
    <row r="402" spans="1:14" x14ac:dyDescent="0.25">
      <c r="A402" s="1">
        <v>5130101</v>
      </c>
      <c r="B402" s="1" t="s">
        <v>96</v>
      </c>
      <c r="C402" s="1" t="s">
        <v>229</v>
      </c>
      <c r="D402" s="1" t="s">
        <v>394</v>
      </c>
      <c r="E402" s="1">
        <v>7</v>
      </c>
      <c r="F402" s="1" t="s">
        <v>132</v>
      </c>
      <c r="G402" s="1">
        <v>70001</v>
      </c>
      <c r="H402" s="1" t="s">
        <v>137</v>
      </c>
      <c r="I402" s="1" t="s">
        <v>130</v>
      </c>
      <c r="J402" s="60" t="s">
        <v>49</v>
      </c>
      <c r="K402" s="59">
        <v>11408580</v>
      </c>
      <c r="L402" s="59">
        <v>0</v>
      </c>
      <c r="M402" s="59">
        <v>11408580</v>
      </c>
      <c r="N402" s="59">
        <v>80022348</v>
      </c>
    </row>
    <row r="403" spans="1:14" x14ac:dyDescent="0.25">
      <c r="A403" s="1">
        <v>5130101</v>
      </c>
      <c r="B403" s="1" t="s">
        <v>96</v>
      </c>
      <c r="C403" s="1" t="s">
        <v>229</v>
      </c>
      <c r="D403" s="1" t="s">
        <v>376</v>
      </c>
      <c r="E403" s="1">
        <v>8</v>
      </c>
      <c r="F403" s="1" t="s">
        <v>132</v>
      </c>
      <c r="G403" s="1">
        <v>80006</v>
      </c>
      <c r="H403" s="1" t="s">
        <v>185</v>
      </c>
      <c r="I403" s="1" t="s">
        <v>130</v>
      </c>
      <c r="J403" s="60" t="s">
        <v>49</v>
      </c>
      <c r="K403" s="59">
        <v>11408580</v>
      </c>
      <c r="L403" s="59">
        <v>0</v>
      </c>
      <c r="M403" s="59">
        <v>11408580</v>
      </c>
      <c r="N403" s="59">
        <v>91430928</v>
      </c>
    </row>
    <row r="404" spans="1:14" x14ac:dyDescent="0.25">
      <c r="A404" s="1">
        <v>5130101</v>
      </c>
      <c r="B404" s="1" t="s">
        <v>96</v>
      </c>
      <c r="C404" s="1" t="s">
        <v>229</v>
      </c>
      <c r="D404" s="1" t="s">
        <v>399</v>
      </c>
      <c r="E404" s="1">
        <v>9</v>
      </c>
      <c r="F404" s="1" t="s">
        <v>132</v>
      </c>
      <c r="G404" s="1">
        <v>90001</v>
      </c>
      <c r="H404" s="1" t="s">
        <v>204</v>
      </c>
      <c r="I404" s="1" t="s">
        <v>130</v>
      </c>
      <c r="J404" s="60" t="s">
        <v>49</v>
      </c>
      <c r="K404" s="59">
        <v>11408580</v>
      </c>
      <c r="L404" s="59">
        <v>0</v>
      </c>
      <c r="M404" s="59">
        <v>11408580</v>
      </c>
      <c r="N404" s="59">
        <v>102839508</v>
      </c>
    </row>
    <row r="405" spans="1:14" x14ac:dyDescent="0.25">
      <c r="A405" s="1">
        <v>5130101</v>
      </c>
      <c r="B405" s="1" t="s">
        <v>96</v>
      </c>
      <c r="C405" s="1" t="s">
        <v>229</v>
      </c>
      <c r="D405" s="1" t="s">
        <v>402</v>
      </c>
      <c r="E405" s="1">
        <v>10</v>
      </c>
      <c r="F405" s="1" t="s">
        <v>132</v>
      </c>
      <c r="G405" s="1">
        <v>100002</v>
      </c>
      <c r="H405" s="1" t="s">
        <v>205</v>
      </c>
      <c r="I405" s="1" t="s">
        <v>130</v>
      </c>
      <c r="J405" s="60" t="s">
        <v>49</v>
      </c>
      <c r="K405" s="59">
        <v>11408580</v>
      </c>
      <c r="L405" s="59">
        <v>0</v>
      </c>
      <c r="M405" s="59">
        <v>11408580</v>
      </c>
      <c r="N405" s="59">
        <v>114248088</v>
      </c>
    </row>
    <row r="406" spans="1:14" x14ac:dyDescent="0.25">
      <c r="A406" s="1">
        <v>5130101</v>
      </c>
      <c r="B406" s="1" t="s">
        <v>96</v>
      </c>
      <c r="C406" s="1" t="s">
        <v>229</v>
      </c>
      <c r="D406" s="1" t="s">
        <v>405</v>
      </c>
      <c r="E406" s="1">
        <v>11</v>
      </c>
      <c r="F406" s="1" t="s">
        <v>132</v>
      </c>
      <c r="G406" s="1">
        <v>110002</v>
      </c>
      <c r="H406" s="1" t="s">
        <v>206</v>
      </c>
      <c r="I406" s="1" t="s">
        <v>130</v>
      </c>
      <c r="J406" s="60" t="s">
        <v>49</v>
      </c>
      <c r="K406" s="59">
        <v>11408580</v>
      </c>
      <c r="L406" s="59">
        <v>0</v>
      </c>
      <c r="M406" s="59">
        <v>11408580</v>
      </c>
      <c r="N406" s="59">
        <v>125656668</v>
      </c>
    </row>
    <row r="407" spans="1:14" x14ac:dyDescent="0.25">
      <c r="A407" s="1">
        <v>5130101</v>
      </c>
      <c r="B407" s="1" t="s">
        <v>96</v>
      </c>
      <c r="C407" s="1" t="s">
        <v>229</v>
      </c>
      <c r="D407" s="1" t="s">
        <v>405</v>
      </c>
      <c r="E407" s="1">
        <v>11</v>
      </c>
      <c r="F407" s="1" t="s">
        <v>132</v>
      </c>
      <c r="G407" s="1">
        <v>110005</v>
      </c>
      <c r="H407" s="1" t="s">
        <v>424</v>
      </c>
      <c r="I407" s="1" t="s">
        <v>130</v>
      </c>
      <c r="J407" s="60" t="s">
        <v>49</v>
      </c>
      <c r="K407" s="59">
        <v>0</v>
      </c>
      <c r="L407" s="59">
        <v>11408580</v>
      </c>
      <c r="M407" s="59">
        <v>-11408580</v>
      </c>
      <c r="N407" s="59">
        <v>114248088</v>
      </c>
    </row>
    <row r="408" spans="1:14" x14ac:dyDescent="0.25">
      <c r="A408" s="1">
        <v>5130101</v>
      </c>
      <c r="B408" s="1" t="s">
        <v>96</v>
      </c>
      <c r="C408" s="1" t="s">
        <v>229</v>
      </c>
      <c r="D408" s="1" t="s">
        <v>405</v>
      </c>
      <c r="E408" s="1">
        <v>11</v>
      </c>
      <c r="F408" s="1" t="s">
        <v>132</v>
      </c>
      <c r="G408" s="1">
        <v>110001</v>
      </c>
      <c r="H408" s="1" t="s">
        <v>206</v>
      </c>
      <c r="I408" s="1" t="s">
        <v>130</v>
      </c>
      <c r="J408" s="60" t="s">
        <v>49</v>
      </c>
      <c r="K408" s="59">
        <v>11408580</v>
      </c>
      <c r="L408" s="59">
        <v>0</v>
      </c>
      <c r="M408" s="59">
        <v>11408580</v>
      </c>
      <c r="N408" s="59">
        <v>125656668</v>
      </c>
    </row>
    <row r="409" spans="1:14" x14ac:dyDescent="0.25">
      <c r="A409" s="1">
        <v>5130101</v>
      </c>
      <c r="B409" s="1" t="s">
        <v>96</v>
      </c>
      <c r="C409" s="1" t="s">
        <v>229</v>
      </c>
      <c r="D409" s="1" t="s">
        <v>469</v>
      </c>
      <c r="E409" s="1">
        <v>12</v>
      </c>
      <c r="F409" s="1" t="s">
        <v>132</v>
      </c>
      <c r="G409" s="1">
        <v>120001</v>
      </c>
      <c r="H409" s="1" t="s">
        <v>470</v>
      </c>
      <c r="I409" s="1" t="s">
        <v>130</v>
      </c>
      <c r="J409" s="60" t="s">
        <v>49</v>
      </c>
      <c r="K409" s="59">
        <v>11408580</v>
      </c>
      <c r="L409" s="59">
        <v>0</v>
      </c>
      <c r="M409" s="59">
        <v>11408580</v>
      </c>
      <c r="N409" s="59">
        <v>137065248</v>
      </c>
    </row>
    <row r="410" spans="1:14" x14ac:dyDescent="0.25">
      <c r="A410" s="1">
        <v>5130104</v>
      </c>
      <c r="B410" s="1" t="s">
        <v>149</v>
      </c>
      <c r="C410" s="1" t="s">
        <v>230</v>
      </c>
      <c r="D410" s="1" t="s">
        <v>372</v>
      </c>
      <c r="E410" s="1">
        <v>1</v>
      </c>
      <c r="F410" s="1" t="s">
        <v>132</v>
      </c>
      <c r="G410" s="1">
        <v>10005</v>
      </c>
      <c r="H410" s="1" t="s">
        <v>422</v>
      </c>
      <c r="I410" s="1" t="s">
        <v>130</v>
      </c>
      <c r="J410" s="60" t="s">
        <v>49</v>
      </c>
      <c r="K410" s="59">
        <v>550000</v>
      </c>
      <c r="L410" s="59">
        <v>0</v>
      </c>
      <c r="M410" s="59">
        <v>550000</v>
      </c>
      <c r="N410" s="59">
        <v>550000</v>
      </c>
    </row>
    <row r="411" spans="1:14" x14ac:dyDescent="0.25">
      <c r="A411" s="1">
        <v>5130104</v>
      </c>
      <c r="B411" s="1" t="s">
        <v>149</v>
      </c>
      <c r="C411" s="1" t="s">
        <v>230</v>
      </c>
      <c r="D411" s="1" t="s">
        <v>381</v>
      </c>
      <c r="E411" s="1">
        <v>2</v>
      </c>
      <c r="F411" s="1" t="s">
        <v>132</v>
      </c>
      <c r="G411" s="1">
        <v>20002</v>
      </c>
      <c r="H411" s="1" t="s">
        <v>423</v>
      </c>
      <c r="I411" s="1" t="s">
        <v>130</v>
      </c>
      <c r="J411" s="60" t="s">
        <v>49</v>
      </c>
      <c r="K411" s="59">
        <v>550000</v>
      </c>
      <c r="L411" s="59">
        <v>0</v>
      </c>
      <c r="M411" s="59">
        <v>550000</v>
      </c>
      <c r="N411" s="59">
        <v>1100000</v>
      </c>
    </row>
    <row r="412" spans="1:14" x14ac:dyDescent="0.25">
      <c r="A412" s="1">
        <v>5130104</v>
      </c>
      <c r="B412" s="1" t="s">
        <v>149</v>
      </c>
      <c r="C412" s="1" t="s">
        <v>230</v>
      </c>
      <c r="D412" s="1" t="s">
        <v>384</v>
      </c>
      <c r="E412" s="1">
        <v>3</v>
      </c>
      <c r="F412" s="1" t="s">
        <v>132</v>
      </c>
      <c r="G412" s="1">
        <v>30003</v>
      </c>
      <c r="H412" s="1" t="s">
        <v>141</v>
      </c>
      <c r="I412" s="1" t="s">
        <v>130</v>
      </c>
      <c r="J412" s="60" t="s">
        <v>49</v>
      </c>
      <c r="K412" s="59">
        <v>550000</v>
      </c>
      <c r="L412" s="59">
        <v>0</v>
      </c>
      <c r="M412" s="59">
        <v>550000</v>
      </c>
      <c r="N412" s="59">
        <v>1650000</v>
      </c>
    </row>
    <row r="413" spans="1:14" x14ac:dyDescent="0.25">
      <c r="A413" s="1">
        <v>5130104</v>
      </c>
      <c r="B413" s="1" t="s">
        <v>149</v>
      </c>
      <c r="C413" s="1" t="s">
        <v>230</v>
      </c>
      <c r="D413" s="1" t="s">
        <v>387</v>
      </c>
      <c r="E413" s="1">
        <v>4</v>
      </c>
      <c r="F413" s="1" t="s">
        <v>132</v>
      </c>
      <c r="G413" s="1">
        <v>40002</v>
      </c>
      <c r="H413" s="1" t="s">
        <v>140</v>
      </c>
      <c r="I413" s="1" t="s">
        <v>130</v>
      </c>
      <c r="J413" s="60" t="s">
        <v>49</v>
      </c>
      <c r="K413" s="59">
        <v>550000</v>
      </c>
      <c r="L413" s="59">
        <v>0</v>
      </c>
      <c r="M413" s="59">
        <v>550000</v>
      </c>
      <c r="N413" s="59">
        <v>2200000</v>
      </c>
    </row>
    <row r="414" spans="1:14" x14ac:dyDescent="0.25">
      <c r="A414" s="1">
        <v>5130104</v>
      </c>
      <c r="B414" s="1" t="s">
        <v>149</v>
      </c>
      <c r="C414" s="1" t="s">
        <v>230</v>
      </c>
      <c r="D414" s="1" t="s">
        <v>390</v>
      </c>
      <c r="E414" s="1">
        <v>5</v>
      </c>
      <c r="F414" s="1" t="s">
        <v>132</v>
      </c>
      <c r="G414" s="1">
        <v>50001</v>
      </c>
      <c r="H414" s="1" t="s">
        <v>139</v>
      </c>
      <c r="I414" s="1" t="s">
        <v>130</v>
      </c>
      <c r="J414" s="60" t="s">
        <v>49</v>
      </c>
      <c r="K414" s="59">
        <v>550000</v>
      </c>
      <c r="L414" s="59">
        <v>0</v>
      </c>
      <c r="M414" s="59">
        <v>550000</v>
      </c>
      <c r="N414" s="59">
        <v>2750000</v>
      </c>
    </row>
    <row r="415" spans="1:14" x14ac:dyDescent="0.25">
      <c r="A415" s="1">
        <v>5130104</v>
      </c>
      <c r="B415" s="1" t="s">
        <v>149</v>
      </c>
      <c r="C415" s="1" t="s">
        <v>230</v>
      </c>
      <c r="D415" s="1" t="s">
        <v>392</v>
      </c>
      <c r="E415" s="1">
        <v>6</v>
      </c>
      <c r="F415" s="1" t="s">
        <v>132</v>
      </c>
      <c r="G415" s="1">
        <v>60002</v>
      </c>
      <c r="H415" s="1" t="s">
        <v>138</v>
      </c>
      <c r="I415" s="1" t="s">
        <v>130</v>
      </c>
      <c r="J415" s="60" t="s">
        <v>49</v>
      </c>
      <c r="K415" s="59">
        <v>550000</v>
      </c>
      <c r="L415" s="59">
        <v>0</v>
      </c>
      <c r="M415" s="59">
        <v>550000</v>
      </c>
      <c r="N415" s="59">
        <v>3300000</v>
      </c>
    </row>
    <row r="416" spans="1:14" x14ac:dyDescent="0.25">
      <c r="A416" s="1">
        <v>5130104</v>
      </c>
      <c r="B416" s="1" t="s">
        <v>149</v>
      </c>
      <c r="C416" s="1" t="s">
        <v>230</v>
      </c>
      <c r="D416" s="1" t="s">
        <v>394</v>
      </c>
      <c r="E416" s="1">
        <v>7</v>
      </c>
      <c r="F416" s="1" t="s">
        <v>132</v>
      </c>
      <c r="G416" s="1">
        <v>70001</v>
      </c>
      <c r="H416" s="1" t="s">
        <v>137</v>
      </c>
      <c r="I416" s="1" t="s">
        <v>130</v>
      </c>
      <c r="J416" s="60" t="s">
        <v>49</v>
      </c>
      <c r="K416" s="59">
        <v>650000</v>
      </c>
      <c r="L416" s="59">
        <v>0</v>
      </c>
      <c r="M416" s="59">
        <v>650000</v>
      </c>
      <c r="N416" s="59">
        <v>3950000</v>
      </c>
    </row>
    <row r="417" spans="1:14" x14ac:dyDescent="0.25">
      <c r="A417" s="1">
        <v>5130104</v>
      </c>
      <c r="B417" s="1" t="s">
        <v>149</v>
      </c>
      <c r="C417" s="1" t="s">
        <v>230</v>
      </c>
      <c r="D417" s="1" t="s">
        <v>376</v>
      </c>
      <c r="E417" s="1">
        <v>8</v>
      </c>
      <c r="F417" s="1" t="s">
        <v>132</v>
      </c>
      <c r="G417" s="1">
        <v>80006</v>
      </c>
      <c r="H417" s="1" t="s">
        <v>185</v>
      </c>
      <c r="I417" s="1" t="s">
        <v>130</v>
      </c>
      <c r="J417" s="60" t="s">
        <v>49</v>
      </c>
      <c r="K417" s="59">
        <v>650000</v>
      </c>
      <c r="L417" s="59">
        <v>0</v>
      </c>
      <c r="M417" s="59">
        <v>650000</v>
      </c>
      <c r="N417" s="59">
        <v>4600000</v>
      </c>
    </row>
    <row r="418" spans="1:14" x14ac:dyDescent="0.25">
      <c r="A418" s="1">
        <v>5130104</v>
      </c>
      <c r="B418" s="1" t="s">
        <v>149</v>
      </c>
      <c r="C418" s="1" t="s">
        <v>230</v>
      </c>
      <c r="D418" s="1" t="s">
        <v>399</v>
      </c>
      <c r="E418" s="1">
        <v>9</v>
      </c>
      <c r="F418" s="1" t="s">
        <v>132</v>
      </c>
      <c r="G418" s="1">
        <v>90001</v>
      </c>
      <c r="H418" s="1" t="s">
        <v>204</v>
      </c>
      <c r="I418" s="1" t="s">
        <v>130</v>
      </c>
      <c r="J418" s="60" t="s">
        <v>49</v>
      </c>
      <c r="K418" s="59">
        <v>650000</v>
      </c>
      <c r="L418" s="59">
        <v>0</v>
      </c>
      <c r="M418" s="59">
        <v>650000</v>
      </c>
      <c r="N418" s="59">
        <v>5250000</v>
      </c>
    </row>
    <row r="419" spans="1:14" x14ac:dyDescent="0.25">
      <c r="A419" s="1">
        <v>5130104</v>
      </c>
      <c r="B419" s="1" t="s">
        <v>149</v>
      </c>
      <c r="C419" s="1" t="s">
        <v>230</v>
      </c>
      <c r="D419" s="1" t="s">
        <v>402</v>
      </c>
      <c r="E419" s="1">
        <v>10</v>
      </c>
      <c r="F419" s="1" t="s">
        <v>132</v>
      </c>
      <c r="G419" s="1">
        <v>100002</v>
      </c>
      <c r="H419" s="1" t="s">
        <v>205</v>
      </c>
      <c r="I419" s="1" t="s">
        <v>130</v>
      </c>
      <c r="J419" s="60" t="s">
        <v>49</v>
      </c>
      <c r="K419" s="59">
        <v>650000</v>
      </c>
      <c r="L419" s="59">
        <v>0</v>
      </c>
      <c r="M419" s="59">
        <v>650000</v>
      </c>
      <c r="N419" s="59">
        <v>5900000</v>
      </c>
    </row>
    <row r="420" spans="1:14" x14ac:dyDescent="0.25">
      <c r="A420" s="1">
        <v>5130104</v>
      </c>
      <c r="B420" s="1" t="s">
        <v>149</v>
      </c>
      <c r="C420" s="1" t="s">
        <v>230</v>
      </c>
      <c r="D420" s="1" t="s">
        <v>405</v>
      </c>
      <c r="E420" s="1">
        <v>11</v>
      </c>
      <c r="F420" s="1" t="s">
        <v>132</v>
      </c>
      <c r="G420" s="1">
        <v>110002</v>
      </c>
      <c r="H420" s="1" t="s">
        <v>206</v>
      </c>
      <c r="I420" s="1" t="s">
        <v>130</v>
      </c>
      <c r="J420" s="60" t="s">
        <v>49</v>
      </c>
      <c r="K420" s="59">
        <v>650000</v>
      </c>
      <c r="L420" s="59">
        <v>0</v>
      </c>
      <c r="M420" s="59">
        <v>650000</v>
      </c>
      <c r="N420" s="59">
        <v>6550000</v>
      </c>
    </row>
    <row r="421" spans="1:14" x14ac:dyDescent="0.25">
      <c r="A421" s="1">
        <v>5130104</v>
      </c>
      <c r="B421" s="1" t="s">
        <v>149</v>
      </c>
      <c r="C421" s="1" t="s">
        <v>230</v>
      </c>
      <c r="D421" s="1" t="s">
        <v>405</v>
      </c>
      <c r="E421" s="1">
        <v>11</v>
      </c>
      <c r="F421" s="1" t="s">
        <v>132</v>
      </c>
      <c r="G421" s="1">
        <v>110005</v>
      </c>
      <c r="H421" s="1" t="s">
        <v>424</v>
      </c>
      <c r="I421" s="1" t="s">
        <v>130</v>
      </c>
      <c r="J421" s="60" t="s">
        <v>49</v>
      </c>
      <c r="K421" s="59">
        <v>0</v>
      </c>
      <c r="L421" s="59">
        <v>650000</v>
      </c>
      <c r="M421" s="59">
        <v>-650000</v>
      </c>
      <c r="N421" s="59">
        <v>5900000</v>
      </c>
    </row>
    <row r="422" spans="1:14" x14ac:dyDescent="0.25">
      <c r="A422" s="1">
        <v>5130104</v>
      </c>
      <c r="B422" s="1" t="s">
        <v>149</v>
      </c>
      <c r="C422" s="1" t="s">
        <v>230</v>
      </c>
      <c r="D422" s="1" t="s">
        <v>405</v>
      </c>
      <c r="E422" s="1">
        <v>11</v>
      </c>
      <c r="F422" s="1" t="s">
        <v>132</v>
      </c>
      <c r="G422" s="1">
        <v>110001</v>
      </c>
      <c r="H422" s="1" t="s">
        <v>206</v>
      </c>
      <c r="I422" s="1" t="s">
        <v>130</v>
      </c>
      <c r="J422" s="60" t="s">
        <v>49</v>
      </c>
      <c r="K422" s="59">
        <v>650000</v>
      </c>
      <c r="L422" s="59">
        <v>0</v>
      </c>
      <c r="M422" s="59">
        <v>650000</v>
      </c>
      <c r="N422" s="59">
        <v>6550000</v>
      </c>
    </row>
    <row r="423" spans="1:14" x14ac:dyDescent="0.25">
      <c r="A423" s="1">
        <v>5130104</v>
      </c>
      <c r="B423" s="1" t="s">
        <v>149</v>
      </c>
      <c r="C423" s="1" t="s">
        <v>230</v>
      </c>
      <c r="D423" s="1" t="s">
        <v>469</v>
      </c>
      <c r="E423" s="1">
        <v>12</v>
      </c>
      <c r="F423" s="1" t="s">
        <v>132</v>
      </c>
      <c r="G423" s="1">
        <v>120001</v>
      </c>
      <c r="H423" s="1" t="s">
        <v>470</v>
      </c>
      <c r="I423" s="1" t="s">
        <v>130</v>
      </c>
      <c r="J423" s="60" t="s">
        <v>49</v>
      </c>
      <c r="K423" s="59">
        <v>650000</v>
      </c>
      <c r="L423" s="59">
        <v>0</v>
      </c>
      <c r="M423" s="59">
        <v>650000</v>
      </c>
      <c r="N423" s="59">
        <v>7200000</v>
      </c>
    </row>
    <row r="424" spans="1:14" x14ac:dyDescent="0.25">
      <c r="A424" s="1">
        <v>5130105</v>
      </c>
      <c r="B424" s="1" t="s">
        <v>98</v>
      </c>
      <c r="C424" s="1" t="s">
        <v>231</v>
      </c>
      <c r="D424" s="1" t="s">
        <v>372</v>
      </c>
      <c r="E424" s="1">
        <v>1</v>
      </c>
      <c r="F424" s="1" t="s">
        <v>132</v>
      </c>
      <c r="G424" s="1">
        <v>10005</v>
      </c>
      <c r="H424" s="1" t="s">
        <v>422</v>
      </c>
      <c r="I424" s="1" t="s">
        <v>130</v>
      </c>
      <c r="J424" s="60" t="s">
        <v>49</v>
      </c>
      <c r="K424" s="59">
        <v>550000</v>
      </c>
      <c r="L424" s="59">
        <v>0</v>
      </c>
      <c r="M424" s="59">
        <v>550000</v>
      </c>
      <c r="N424" s="59">
        <v>550000</v>
      </c>
    </row>
    <row r="425" spans="1:14" x14ac:dyDescent="0.25">
      <c r="A425" s="1">
        <v>5130105</v>
      </c>
      <c r="B425" s="1" t="s">
        <v>98</v>
      </c>
      <c r="C425" s="1" t="s">
        <v>231</v>
      </c>
      <c r="D425" s="1" t="s">
        <v>381</v>
      </c>
      <c r="E425" s="1">
        <v>2</v>
      </c>
      <c r="F425" s="1" t="s">
        <v>132</v>
      </c>
      <c r="G425" s="1">
        <v>20002</v>
      </c>
      <c r="H425" s="1" t="s">
        <v>423</v>
      </c>
      <c r="I425" s="1" t="s">
        <v>130</v>
      </c>
      <c r="J425" s="60" t="s">
        <v>49</v>
      </c>
      <c r="K425" s="59">
        <v>550000</v>
      </c>
      <c r="L425" s="59">
        <v>0</v>
      </c>
      <c r="M425" s="59">
        <v>550000</v>
      </c>
      <c r="N425" s="59">
        <v>1100000</v>
      </c>
    </row>
    <row r="426" spans="1:14" x14ac:dyDescent="0.25">
      <c r="A426" s="1">
        <v>5130105</v>
      </c>
      <c r="B426" s="1" t="s">
        <v>98</v>
      </c>
      <c r="C426" s="1" t="s">
        <v>231</v>
      </c>
      <c r="D426" s="1" t="s">
        <v>384</v>
      </c>
      <c r="E426" s="1">
        <v>3</v>
      </c>
      <c r="F426" s="1" t="s">
        <v>132</v>
      </c>
      <c r="G426" s="1">
        <v>30003</v>
      </c>
      <c r="H426" s="1" t="s">
        <v>141</v>
      </c>
      <c r="I426" s="1" t="s">
        <v>130</v>
      </c>
      <c r="J426" s="60" t="s">
        <v>49</v>
      </c>
      <c r="K426" s="59">
        <v>550000</v>
      </c>
      <c r="L426" s="59">
        <v>0</v>
      </c>
      <c r="M426" s="59">
        <v>550000</v>
      </c>
      <c r="N426" s="59">
        <v>1650000</v>
      </c>
    </row>
    <row r="427" spans="1:14" x14ac:dyDescent="0.25">
      <c r="A427" s="1">
        <v>5130105</v>
      </c>
      <c r="B427" s="1" t="s">
        <v>98</v>
      </c>
      <c r="C427" s="1" t="s">
        <v>231</v>
      </c>
      <c r="D427" s="1" t="s">
        <v>387</v>
      </c>
      <c r="E427" s="1">
        <v>4</v>
      </c>
      <c r="F427" s="1" t="s">
        <v>132</v>
      </c>
      <c r="G427" s="1">
        <v>40002</v>
      </c>
      <c r="H427" s="1" t="s">
        <v>140</v>
      </c>
      <c r="I427" s="1" t="s">
        <v>130</v>
      </c>
      <c r="J427" s="60" t="s">
        <v>49</v>
      </c>
      <c r="K427" s="59">
        <v>550000</v>
      </c>
      <c r="L427" s="59">
        <v>0</v>
      </c>
      <c r="M427" s="59">
        <v>550000</v>
      </c>
      <c r="N427" s="59">
        <v>2200000</v>
      </c>
    </row>
    <row r="428" spans="1:14" x14ac:dyDescent="0.25">
      <c r="A428" s="1">
        <v>5130105</v>
      </c>
      <c r="B428" s="1" t="s">
        <v>98</v>
      </c>
      <c r="C428" s="1" t="s">
        <v>231</v>
      </c>
      <c r="D428" s="1" t="s">
        <v>390</v>
      </c>
      <c r="E428" s="1">
        <v>5</v>
      </c>
      <c r="F428" s="1" t="s">
        <v>132</v>
      </c>
      <c r="G428" s="1">
        <v>50001</v>
      </c>
      <c r="H428" s="1" t="s">
        <v>139</v>
      </c>
      <c r="I428" s="1" t="s">
        <v>130</v>
      </c>
      <c r="J428" s="60" t="s">
        <v>49</v>
      </c>
      <c r="K428" s="59">
        <v>550000</v>
      </c>
      <c r="L428" s="59">
        <v>0</v>
      </c>
      <c r="M428" s="59">
        <v>550000</v>
      </c>
      <c r="N428" s="59">
        <v>2750000</v>
      </c>
    </row>
    <row r="429" spans="1:14" x14ac:dyDescent="0.25">
      <c r="A429" s="1">
        <v>5130105</v>
      </c>
      <c r="B429" s="1" t="s">
        <v>98</v>
      </c>
      <c r="C429" s="1" t="s">
        <v>231</v>
      </c>
      <c r="D429" s="1" t="s">
        <v>392</v>
      </c>
      <c r="E429" s="1">
        <v>6</v>
      </c>
      <c r="F429" s="1" t="s">
        <v>132</v>
      </c>
      <c r="G429" s="1">
        <v>60002</v>
      </c>
      <c r="H429" s="1" t="s">
        <v>138</v>
      </c>
      <c r="I429" s="1" t="s">
        <v>130</v>
      </c>
      <c r="J429" s="60" t="s">
        <v>49</v>
      </c>
      <c r="K429" s="59">
        <v>550000</v>
      </c>
      <c r="L429" s="59">
        <v>0</v>
      </c>
      <c r="M429" s="59">
        <v>550000</v>
      </c>
      <c r="N429" s="59">
        <v>3300000</v>
      </c>
    </row>
    <row r="430" spans="1:14" x14ac:dyDescent="0.25">
      <c r="A430" s="1">
        <v>5130105</v>
      </c>
      <c r="B430" s="1" t="s">
        <v>98</v>
      </c>
      <c r="C430" s="1" t="s">
        <v>231</v>
      </c>
      <c r="D430" s="1" t="s">
        <v>394</v>
      </c>
      <c r="E430" s="1">
        <v>7</v>
      </c>
      <c r="F430" s="1" t="s">
        <v>132</v>
      </c>
      <c r="G430" s="1">
        <v>70001</v>
      </c>
      <c r="H430" s="1" t="s">
        <v>137</v>
      </c>
      <c r="I430" s="1" t="s">
        <v>130</v>
      </c>
      <c r="J430" s="60" t="s">
        <v>49</v>
      </c>
      <c r="K430" s="59">
        <v>650000</v>
      </c>
      <c r="L430" s="59">
        <v>0</v>
      </c>
      <c r="M430" s="59">
        <v>650000</v>
      </c>
      <c r="N430" s="59">
        <v>3950000</v>
      </c>
    </row>
    <row r="431" spans="1:14" x14ac:dyDescent="0.25">
      <c r="A431" s="1">
        <v>5130105</v>
      </c>
      <c r="B431" s="1" t="s">
        <v>98</v>
      </c>
      <c r="C431" s="1" t="s">
        <v>231</v>
      </c>
      <c r="D431" s="1" t="s">
        <v>376</v>
      </c>
      <c r="E431" s="1">
        <v>8</v>
      </c>
      <c r="F431" s="1" t="s">
        <v>132</v>
      </c>
      <c r="G431" s="1">
        <v>80006</v>
      </c>
      <c r="H431" s="1" t="s">
        <v>185</v>
      </c>
      <c r="I431" s="1" t="s">
        <v>130</v>
      </c>
      <c r="J431" s="60" t="s">
        <v>49</v>
      </c>
      <c r="K431" s="59">
        <v>650000</v>
      </c>
      <c r="L431" s="59">
        <v>0</v>
      </c>
      <c r="M431" s="59">
        <v>650000</v>
      </c>
      <c r="N431" s="59">
        <v>4600000</v>
      </c>
    </row>
    <row r="432" spans="1:14" x14ac:dyDescent="0.25">
      <c r="A432" s="1">
        <v>5130105</v>
      </c>
      <c r="B432" s="1" t="s">
        <v>98</v>
      </c>
      <c r="C432" s="1" t="s">
        <v>231</v>
      </c>
      <c r="D432" s="1" t="s">
        <v>399</v>
      </c>
      <c r="E432" s="1">
        <v>9</v>
      </c>
      <c r="F432" s="1" t="s">
        <v>132</v>
      </c>
      <c r="G432" s="1">
        <v>90001</v>
      </c>
      <c r="H432" s="1" t="s">
        <v>204</v>
      </c>
      <c r="I432" s="1" t="s">
        <v>130</v>
      </c>
      <c r="J432" s="60" t="s">
        <v>49</v>
      </c>
      <c r="K432" s="59">
        <v>650000</v>
      </c>
      <c r="L432" s="59">
        <v>0</v>
      </c>
      <c r="M432" s="59">
        <v>650000</v>
      </c>
      <c r="N432" s="59">
        <v>5250000</v>
      </c>
    </row>
    <row r="433" spans="1:14" x14ac:dyDescent="0.25">
      <c r="A433" s="1">
        <v>5130105</v>
      </c>
      <c r="B433" s="1" t="s">
        <v>98</v>
      </c>
      <c r="C433" s="1" t="s">
        <v>231</v>
      </c>
      <c r="D433" s="1" t="s">
        <v>402</v>
      </c>
      <c r="E433" s="1">
        <v>10</v>
      </c>
      <c r="F433" s="1" t="s">
        <v>132</v>
      </c>
      <c r="G433" s="1">
        <v>100002</v>
      </c>
      <c r="H433" s="1" t="s">
        <v>205</v>
      </c>
      <c r="I433" s="1" t="s">
        <v>130</v>
      </c>
      <c r="J433" s="60" t="s">
        <v>49</v>
      </c>
      <c r="K433" s="59">
        <v>650000</v>
      </c>
      <c r="L433" s="59">
        <v>0</v>
      </c>
      <c r="M433" s="59">
        <v>650000</v>
      </c>
      <c r="N433" s="59">
        <v>5900000</v>
      </c>
    </row>
    <row r="434" spans="1:14" x14ac:dyDescent="0.25">
      <c r="A434" s="1">
        <v>5130105</v>
      </c>
      <c r="B434" s="1" t="s">
        <v>98</v>
      </c>
      <c r="C434" s="1" t="s">
        <v>231</v>
      </c>
      <c r="D434" s="1" t="s">
        <v>405</v>
      </c>
      <c r="E434" s="1">
        <v>11</v>
      </c>
      <c r="F434" s="1" t="s">
        <v>132</v>
      </c>
      <c r="G434" s="1">
        <v>110002</v>
      </c>
      <c r="H434" s="1" t="s">
        <v>206</v>
      </c>
      <c r="I434" s="1" t="s">
        <v>130</v>
      </c>
      <c r="J434" s="60" t="s">
        <v>49</v>
      </c>
      <c r="K434" s="59">
        <v>650000</v>
      </c>
      <c r="L434" s="59">
        <v>0</v>
      </c>
      <c r="M434" s="59">
        <v>650000</v>
      </c>
      <c r="N434" s="59">
        <v>6550000</v>
      </c>
    </row>
    <row r="435" spans="1:14" x14ac:dyDescent="0.25">
      <c r="A435" s="1">
        <v>5130105</v>
      </c>
      <c r="B435" s="1" t="s">
        <v>98</v>
      </c>
      <c r="C435" s="1" t="s">
        <v>231</v>
      </c>
      <c r="D435" s="1" t="s">
        <v>405</v>
      </c>
      <c r="E435" s="1">
        <v>11</v>
      </c>
      <c r="F435" s="1" t="s">
        <v>132</v>
      </c>
      <c r="G435" s="1">
        <v>110005</v>
      </c>
      <c r="H435" s="1" t="s">
        <v>424</v>
      </c>
      <c r="I435" s="1" t="s">
        <v>130</v>
      </c>
      <c r="J435" s="60" t="s">
        <v>49</v>
      </c>
      <c r="K435" s="59">
        <v>0</v>
      </c>
      <c r="L435" s="59">
        <v>650000</v>
      </c>
      <c r="M435" s="59">
        <v>-650000</v>
      </c>
      <c r="N435" s="59">
        <v>5900000</v>
      </c>
    </row>
    <row r="436" spans="1:14" x14ac:dyDescent="0.25">
      <c r="A436" s="1">
        <v>5130105</v>
      </c>
      <c r="B436" s="1" t="s">
        <v>98</v>
      </c>
      <c r="C436" s="1" t="s">
        <v>231</v>
      </c>
      <c r="D436" s="1" t="s">
        <v>405</v>
      </c>
      <c r="E436" s="1">
        <v>11</v>
      </c>
      <c r="F436" s="1" t="s">
        <v>132</v>
      </c>
      <c r="G436" s="1">
        <v>110001</v>
      </c>
      <c r="H436" s="1" t="s">
        <v>206</v>
      </c>
      <c r="I436" s="1" t="s">
        <v>130</v>
      </c>
      <c r="J436" s="60" t="s">
        <v>49</v>
      </c>
      <c r="K436" s="59">
        <v>650000</v>
      </c>
      <c r="L436" s="59">
        <v>0</v>
      </c>
      <c r="M436" s="59">
        <v>650000</v>
      </c>
      <c r="N436" s="59">
        <v>6550000</v>
      </c>
    </row>
    <row r="437" spans="1:14" x14ac:dyDescent="0.25">
      <c r="A437" s="1">
        <v>5130105</v>
      </c>
      <c r="B437" s="1" t="s">
        <v>98</v>
      </c>
      <c r="C437" s="1" t="s">
        <v>231</v>
      </c>
      <c r="D437" s="1" t="s">
        <v>469</v>
      </c>
      <c r="E437" s="1">
        <v>12</v>
      </c>
      <c r="F437" s="1" t="s">
        <v>132</v>
      </c>
      <c r="G437" s="1">
        <v>120001</v>
      </c>
      <c r="H437" s="1" t="s">
        <v>470</v>
      </c>
      <c r="I437" s="1" t="s">
        <v>130</v>
      </c>
      <c r="J437" s="60" t="s">
        <v>49</v>
      </c>
      <c r="K437" s="59">
        <v>650000</v>
      </c>
      <c r="L437" s="59">
        <v>0</v>
      </c>
      <c r="M437" s="59">
        <v>650000</v>
      </c>
      <c r="N437" s="59">
        <v>7200000</v>
      </c>
    </row>
    <row r="438" spans="1:14" x14ac:dyDescent="0.25">
      <c r="A438" s="1">
        <v>5130109</v>
      </c>
      <c r="B438" s="1" t="s">
        <v>99</v>
      </c>
      <c r="C438" s="1" t="s">
        <v>232</v>
      </c>
      <c r="D438" s="1" t="s">
        <v>372</v>
      </c>
      <c r="E438" s="1">
        <v>1</v>
      </c>
      <c r="F438" s="1" t="s">
        <v>132</v>
      </c>
      <c r="G438" s="1">
        <v>10007</v>
      </c>
      <c r="H438" s="1" t="s">
        <v>440</v>
      </c>
      <c r="I438" s="1" t="s">
        <v>130</v>
      </c>
      <c r="J438" s="60" t="s">
        <v>49</v>
      </c>
      <c r="K438" s="59">
        <v>0</v>
      </c>
      <c r="L438" s="59">
        <v>4970697</v>
      </c>
      <c r="M438" s="59">
        <v>-4970697</v>
      </c>
      <c r="N438" s="59">
        <v>-4970697</v>
      </c>
    </row>
    <row r="439" spans="1:14" x14ac:dyDescent="0.25">
      <c r="A439" s="1">
        <v>5130109</v>
      </c>
      <c r="B439" s="1" t="s">
        <v>99</v>
      </c>
      <c r="C439" s="1" t="s">
        <v>232</v>
      </c>
      <c r="D439" s="1" t="s">
        <v>372</v>
      </c>
      <c r="E439" s="1">
        <v>1</v>
      </c>
      <c r="F439" s="1" t="s">
        <v>132</v>
      </c>
      <c r="G439" s="1">
        <v>10006</v>
      </c>
      <c r="H439" s="1" t="s">
        <v>439</v>
      </c>
      <c r="I439" s="1" t="s">
        <v>130</v>
      </c>
      <c r="J439" s="60" t="s">
        <v>49</v>
      </c>
      <c r="K439" s="59">
        <v>5782500</v>
      </c>
      <c r="L439" s="59">
        <v>0</v>
      </c>
      <c r="M439" s="59">
        <v>5782500</v>
      </c>
      <c r="N439" s="59">
        <v>811803</v>
      </c>
    </row>
    <row r="440" spans="1:14" x14ac:dyDescent="0.25">
      <c r="A440" s="1">
        <v>5130109</v>
      </c>
      <c r="B440" s="1" t="s">
        <v>99</v>
      </c>
      <c r="C440" s="1" t="s">
        <v>232</v>
      </c>
      <c r="D440" s="1" t="s">
        <v>381</v>
      </c>
      <c r="E440" s="1">
        <v>2</v>
      </c>
      <c r="F440" s="1" t="s">
        <v>132</v>
      </c>
      <c r="G440" s="1">
        <v>20001</v>
      </c>
      <c r="H440" s="1" t="s">
        <v>441</v>
      </c>
      <c r="I440" s="1" t="s">
        <v>130</v>
      </c>
      <c r="J440" s="60" t="s">
        <v>49</v>
      </c>
      <c r="K440" s="59">
        <v>6408227</v>
      </c>
      <c r="L440" s="59">
        <v>0</v>
      </c>
      <c r="M440" s="59">
        <v>6408227</v>
      </c>
      <c r="N440" s="59">
        <v>7220030</v>
      </c>
    </row>
    <row r="441" spans="1:14" x14ac:dyDescent="0.25">
      <c r="A441" s="1">
        <v>5130109</v>
      </c>
      <c r="B441" s="1" t="s">
        <v>99</v>
      </c>
      <c r="C441" s="1" t="s">
        <v>232</v>
      </c>
      <c r="D441" s="1" t="s">
        <v>381</v>
      </c>
      <c r="E441" s="1">
        <v>2</v>
      </c>
      <c r="F441" s="1" t="s">
        <v>132</v>
      </c>
      <c r="G441" s="1">
        <v>20010</v>
      </c>
      <c r="H441" s="1" t="s">
        <v>442</v>
      </c>
      <c r="I441" s="1" t="s">
        <v>130</v>
      </c>
      <c r="J441" s="60" t="s">
        <v>49</v>
      </c>
      <c r="K441" s="59">
        <v>0</v>
      </c>
      <c r="L441" s="59">
        <v>5782500</v>
      </c>
      <c r="M441" s="59">
        <v>-5782500</v>
      </c>
      <c r="N441" s="59">
        <v>1437530</v>
      </c>
    </row>
    <row r="442" spans="1:14" x14ac:dyDescent="0.25">
      <c r="A442" s="1">
        <v>5130109</v>
      </c>
      <c r="B442" s="1" t="s">
        <v>99</v>
      </c>
      <c r="C442" s="1" t="s">
        <v>232</v>
      </c>
      <c r="D442" s="1" t="s">
        <v>384</v>
      </c>
      <c r="E442" s="1">
        <v>3</v>
      </c>
      <c r="F442" s="1" t="s">
        <v>132</v>
      </c>
      <c r="G442" s="1">
        <v>30002</v>
      </c>
      <c r="H442" s="1" t="s">
        <v>148</v>
      </c>
      <c r="I442" s="1" t="s">
        <v>130</v>
      </c>
      <c r="J442" s="60" t="s">
        <v>49</v>
      </c>
      <c r="K442" s="59">
        <v>7097088</v>
      </c>
      <c r="L442" s="59">
        <v>0</v>
      </c>
      <c r="M442" s="59">
        <v>7097088</v>
      </c>
      <c r="N442" s="59">
        <v>8534618</v>
      </c>
    </row>
    <row r="443" spans="1:14" x14ac:dyDescent="0.25">
      <c r="A443" s="1">
        <v>5130109</v>
      </c>
      <c r="B443" s="1" t="s">
        <v>99</v>
      </c>
      <c r="C443" s="1" t="s">
        <v>232</v>
      </c>
      <c r="D443" s="1" t="s">
        <v>384</v>
      </c>
      <c r="E443" s="1">
        <v>3</v>
      </c>
      <c r="F443" s="1" t="s">
        <v>132</v>
      </c>
      <c r="G443" s="1">
        <v>30001</v>
      </c>
      <c r="H443" s="1" t="s">
        <v>443</v>
      </c>
      <c r="I443" s="1" t="s">
        <v>130</v>
      </c>
      <c r="J443" s="60" t="s">
        <v>49</v>
      </c>
      <c r="K443" s="59">
        <v>0</v>
      </c>
      <c r="L443" s="59">
        <v>6408227</v>
      </c>
      <c r="M443" s="59">
        <v>-6408227</v>
      </c>
      <c r="N443" s="59">
        <v>2126391</v>
      </c>
    </row>
    <row r="444" spans="1:14" x14ac:dyDescent="0.25">
      <c r="A444" s="1">
        <v>5130109</v>
      </c>
      <c r="B444" s="1" t="s">
        <v>99</v>
      </c>
      <c r="C444" s="1" t="s">
        <v>232</v>
      </c>
      <c r="D444" s="1" t="s">
        <v>387</v>
      </c>
      <c r="E444" s="1">
        <v>4</v>
      </c>
      <c r="F444" s="1" t="s">
        <v>132</v>
      </c>
      <c r="G444" s="1">
        <v>40005</v>
      </c>
      <c r="H444" s="1" t="s">
        <v>147</v>
      </c>
      <c r="I444" s="1" t="s">
        <v>130</v>
      </c>
      <c r="J444" s="60" t="s">
        <v>49</v>
      </c>
      <c r="K444" s="59">
        <v>7764167</v>
      </c>
      <c r="L444" s="59">
        <v>0</v>
      </c>
      <c r="M444" s="59">
        <v>7764167</v>
      </c>
      <c r="N444" s="59">
        <v>9890558</v>
      </c>
    </row>
    <row r="445" spans="1:14" x14ac:dyDescent="0.25">
      <c r="A445" s="1">
        <v>5130109</v>
      </c>
      <c r="B445" s="1" t="s">
        <v>99</v>
      </c>
      <c r="C445" s="1" t="s">
        <v>232</v>
      </c>
      <c r="D445" s="1" t="s">
        <v>387</v>
      </c>
      <c r="E445" s="1">
        <v>4</v>
      </c>
      <c r="F445" s="1" t="s">
        <v>132</v>
      </c>
      <c r="G445" s="1">
        <v>40003</v>
      </c>
      <c r="H445" s="1" t="s">
        <v>444</v>
      </c>
      <c r="I445" s="1" t="s">
        <v>130</v>
      </c>
      <c r="J445" s="60" t="s">
        <v>49</v>
      </c>
      <c r="K445" s="59">
        <v>0</v>
      </c>
      <c r="L445" s="59">
        <v>7097088</v>
      </c>
      <c r="M445" s="59">
        <v>-7097088</v>
      </c>
      <c r="N445" s="59">
        <v>2793470</v>
      </c>
    </row>
    <row r="446" spans="1:14" x14ac:dyDescent="0.25">
      <c r="A446" s="1">
        <v>5130109</v>
      </c>
      <c r="B446" s="1" t="s">
        <v>99</v>
      </c>
      <c r="C446" s="1" t="s">
        <v>232</v>
      </c>
      <c r="D446" s="1" t="s">
        <v>390</v>
      </c>
      <c r="E446" s="1">
        <v>5</v>
      </c>
      <c r="F446" s="1" t="s">
        <v>132</v>
      </c>
      <c r="G446" s="1">
        <v>50017</v>
      </c>
      <c r="H446" s="1" t="s">
        <v>446</v>
      </c>
      <c r="I446" s="1" t="s">
        <v>130</v>
      </c>
      <c r="J446" s="60" t="s">
        <v>49</v>
      </c>
      <c r="K446" s="59">
        <v>0</v>
      </c>
      <c r="L446" s="59">
        <v>8453685</v>
      </c>
      <c r="M446" s="59">
        <v>-8453685</v>
      </c>
      <c r="N446" s="59">
        <v>-5660215</v>
      </c>
    </row>
    <row r="447" spans="1:14" x14ac:dyDescent="0.25">
      <c r="A447" s="1">
        <v>5130109</v>
      </c>
      <c r="B447" s="1" t="s">
        <v>99</v>
      </c>
      <c r="C447" s="1" t="s">
        <v>232</v>
      </c>
      <c r="D447" s="1" t="s">
        <v>390</v>
      </c>
      <c r="E447" s="1">
        <v>5</v>
      </c>
      <c r="F447" s="1" t="s">
        <v>132</v>
      </c>
      <c r="G447" s="1">
        <v>50014</v>
      </c>
      <c r="H447" s="1" t="s">
        <v>144</v>
      </c>
      <c r="I447" s="1" t="s">
        <v>130</v>
      </c>
      <c r="J447" s="60" t="s">
        <v>49</v>
      </c>
      <c r="K447" s="59">
        <v>8453685</v>
      </c>
      <c r="L447" s="59">
        <v>0</v>
      </c>
      <c r="M447" s="59">
        <v>8453685</v>
      </c>
      <c r="N447" s="59">
        <v>2793470</v>
      </c>
    </row>
    <row r="448" spans="1:14" x14ac:dyDescent="0.25">
      <c r="A448" s="1">
        <v>5130109</v>
      </c>
      <c r="B448" s="1" t="s">
        <v>99</v>
      </c>
      <c r="C448" s="1" t="s">
        <v>232</v>
      </c>
      <c r="D448" s="1" t="s">
        <v>390</v>
      </c>
      <c r="E448" s="1">
        <v>5</v>
      </c>
      <c r="F448" s="1" t="s">
        <v>132</v>
      </c>
      <c r="G448" s="1">
        <v>50013</v>
      </c>
      <c r="H448" s="1" t="s">
        <v>144</v>
      </c>
      <c r="I448" s="1" t="s">
        <v>130</v>
      </c>
      <c r="J448" s="60" t="s">
        <v>49</v>
      </c>
      <c r="K448" s="59">
        <v>8453685</v>
      </c>
      <c r="L448" s="59">
        <v>0</v>
      </c>
      <c r="M448" s="59">
        <v>8453685</v>
      </c>
      <c r="N448" s="59">
        <v>11247155</v>
      </c>
    </row>
    <row r="449" spans="1:14" x14ac:dyDescent="0.25">
      <c r="A449" s="1">
        <v>5130109</v>
      </c>
      <c r="B449" s="1" t="s">
        <v>99</v>
      </c>
      <c r="C449" s="1" t="s">
        <v>232</v>
      </c>
      <c r="D449" s="1" t="s">
        <v>390</v>
      </c>
      <c r="E449" s="1">
        <v>5</v>
      </c>
      <c r="F449" s="1" t="s">
        <v>132</v>
      </c>
      <c r="G449" s="1">
        <v>50012</v>
      </c>
      <c r="H449" s="1" t="s">
        <v>146</v>
      </c>
      <c r="I449" s="1" t="s">
        <v>130</v>
      </c>
      <c r="J449" s="60" t="s">
        <v>49</v>
      </c>
      <c r="K449" s="59">
        <v>0</v>
      </c>
      <c r="L449" s="59">
        <v>7764167</v>
      </c>
      <c r="M449" s="59">
        <v>-7764167</v>
      </c>
      <c r="N449" s="59">
        <v>3482988</v>
      </c>
    </row>
    <row r="450" spans="1:14" x14ac:dyDescent="0.25">
      <c r="A450" s="1">
        <v>5130109</v>
      </c>
      <c r="B450" s="1" t="s">
        <v>99</v>
      </c>
      <c r="C450" s="1" t="s">
        <v>232</v>
      </c>
      <c r="D450" s="1" t="s">
        <v>390</v>
      </c>
      <c r="E450" s="1">
        <v>5</v>
      </c>
      <c r="F450" s="1" t="s">
        <v>132</v>
      </c>
      <c r="G450" s="1">
        <v>50016</v>
      </c>
      <c r="H450" s="1" t="s">
        <v>446</v>
      </c>
      <c r="I450" s="1" t="s">
        <v>130</v>
      </c>
      <c r="J450" s="60" t="s">
        <v>49</v>
      </c>
      <c r="K450" s="59">
        <v>0</v>
      </c>
      <c r="L450" s="59">
        <v>8453685</v>
      </c>
      <c r="M450" s="59">
        <v>-8453685</v>
      </c>
      <c r="N450" s="59">
        <v>-4970697</v>
      </c>
    </row>
    <row r="451" spans="1:14" x14ac:dyDescent="0.25">
      <c r="A451" s="1">
        <v>5130109</v>
      </c>
      <c r="B451" s="1" t="s">
        <v>99</v>
      </c>
      <c r="C451" s="1" t="s">
        <v>232</v>
      </c>
      <c r="D451" s="1" t="s">
        <v>390</v>
      </c>
      <c r="E451" s="1">
        <v>5</v>
      </c>
      <c r="F451" s="1" t="s">
        <v>132</v>
      </c>
      <c r="G451" s="1">
        <v>50015</v>
      </c>
      <c r="H451" s="1" t="s">
        <v>445</v>
      </c>
      <c r="I451" s="1" t="s">
        <v>130</v>
      </c>
      <c r="J451" s="60" t="s">
        <v>49</v>
      </c>
      <c r="K451" s="59">
        <v>8450813</v>
      </c>
      <c r="L451" s="59">
        <v>0</v>
      </c>
      <c r="M451" s="59">
        <v>8450813</v>
      </c>
      <c r="N451" s="59">
        <v>3480116</v>
      </c>
    </row>
    <row r="452" spans="1:14" x14ac:dyDescent="0.25">
      <c r="A452" s="1">
        <v>5130109</v>
      </c>
      <c r="B452" s="1" t="s">
        <v>99</v>
      </c>
      <c r="C452" s="1" t="s">
        <v>232</v>
      </c>
      <c r="D452" s="1" t="s">
        <v>392</v>
      </c>
      <c r="E452" s="1">
        <v>6</v>
      </c>
      <c r="F452" s="1" t="s">
        <v>132</v>
      </c>
      <c r="G452" s="1">
        <v>60013</v>
      </c>
      <c r="H452" s="1" t="s">
        <v>144</v>
      </c>
      <c r="I452" s="1" t="s">
        <v>130</v>
      </c>
      <c r="J452" s="60" t="s">
        <v>49</v>
      </c>
      <c r="K452" s="59">
        <v>8453685</v>
      </c>
      <c r="L452" s="59">
        <v>0</v>
      </c>
      <c r="M452" s="59">
        <v>8453685</v>
      </c>
      <c r="N452" s="59">
        <v>11933801</v>
      </c>
    </row>
    <row r="453" spans="1:14" x14ac:dyDescent="0.25">
      <c r="A453" s="1">
        <v>5130109</v>
      </c>
      <c r="B453" s="1" t="s">
        <v>99</v>
      </c>
      <c r="C453" s="1" t="s">
        <v>232</v>
      </c>
      <c r="D453" s="1" t="s">
        <v>392</v>
      </c>
      <c r="E453" s="1">
        <v>6</v>
      </c>
      <c r="F453" s="1" t="s">
        <v>132</v>
      </c>
      <c r="G453" s="1">
        <v>60012</v>
      </c>
      <c r="H453" s="1" t="s">
        <v>145</v>
      </c>
      <c r="I453" s="1" t="s">
        <v>130</v>
      </c>
      <c r="J453" s="60" t="s">
        <v>49</v>
      </c>
      <c r="K453" s="59">
        <v>0</v>
      </c>
      <c r="L453" s="59">
        <v>8450813</v>
      </c>
      <c r="M453" s="59">
        <v>-8450813</v>
      </c>
      <c r="N453" s="59">
        <v>3482988</v>
      </c>
    </row>
    <row r="454" spans="1:14" x14ac:dyDescent="0.25">
      <c r="A454" s="1">
        <v>5130109</v>
      </c>
      <c r="B454" s="1" t="s">
        <v>99</v>
      </c>
      <c r="C454" s="1" t="s">
        <v>232</v>
      </c>
      <c r="D454" s="1" t="s">
        <v>392</v>
      </c>
      <c r="E454" s="1">
        <v>6</v>
      </c>
      <c r="F454" s="1" t="s">
        <v>132</v>
      </c>
      <c r="G454" s="1">
        <v>60011</v>
      </c>
      <c r="H454" s="1" t="s">
        <v>446</v>
      </c>
      <c r="I454" s="1" t="s">
        <v>130</v>
      </c>
      <c r="J454" s="60" t="s">
        <v>49</v>
      </c>
      <c r="K454" s="59">
        <v>0</v>
      </c>
      <c r="L454" s="59">
        <v>8453685</v>
      </c>
      <c r="M454" s="59">
        <v>-8453685</v>
      </c>
      <c r="N454" s="59">
        <v>-4970697</v>
      </c>
    </row>
    <row r="455" spans="1:14" x14ac:dyDescent="0.25">
      <c r="A455" s="1">
        <v>5130109</v>
      </c>
      <c r="B455" s="1" t="s">
        <v>99</v>
      </c>
      <c r="C455" s="1" t="s">
        <v>232</v>
      </c>
      <c r="D455" s="1" t="s">
        <v>392</v>
      </c>
      <c r="E455" s="1">
        <v>6</v>
      </c>
      <c r="F455" s="1" t="s">
        <v>132</v>
      </c>
      <c r="G455" s="1">
        <v>60014</v>
      </c>
      <c r="H455" s="1" t="s">
        <v>144</v>
      </c>
      <c r="I455" s="1" t="s">
        <v>130</v>
      </c>
      <c r="J455" s="60" t="s">
        <v>49</v>
      </c>
      <c r="K455" s="59">
        <v>8453685</v>
      </c>
      <c r="L455" s="59">
        <v>0</v>
      </c>
      <c r="M455" s="59">
        <v>8453685</v>
      </c>
      <c r="N455" s="59">
        <v>3482988</v>
      </c>
    </row>
    <row r="456" spans="1:14" x14ac:dyDescent="0.25">
      <c r="A456" s="1">
        <v>5130109</v>
      </c>
      <c r="B456" s="1" t="s">
        <v>99</v>
      </c>
      <c r="C456" s="1" t="s">
        <v>232</v>
      </c>
      <c r="D456" s="1" t="s">
        <v>392</v>
      </c>
      <c r="E456" s="1">
        <v>6</v>
      </c>
      <c r="F456" s="1" t="s">
        <v>132</v>
      </c>
      <c r="G456" s="1">
        <v>60002</v>
      </c>
      <c r="H456" s="1" t="s">
        <v>138</v>
      </c>
      <c r="I456" s="1" t="s">
        <v>130</v>
      </c>
      <c r="J456" s="60" t="s">
        <v>49</v>
      </c>
      <c r="K456" s="59">
        <v>173941</v>
      </c>
      <c r="L456" s="59">
        <v>0</v>
      </c>
      <c r="M456" s="59">
        <v>173941</v>
      </c>
      <c r="N456" s="59">
        <v>3656929</v>
      </c>
    </row>
    <row r="457" spans="1:14" x14ac:dyDescent="0.25">
      <c r="A457" s="1">
        <v>5130109</v>
      </c>
      <c r="B457" s="1" t="s">
        <v>99</v>
      </c>
      <c r="C457" s="1" t="s">
        <v>232</v>
      </c>
      <c r="D457" s="1" t="s">
        <v>394</v>
      </c>
      <c r="E457" s="1">
        <v>7</v>
      </c>
      <c r="F457" s="1" t="s">
        <v>132</v>
      </c>
      <c r="G457" s="1">
        <v>70002</v>
      </c>
      <c r="H457" s="1" t="s">
        <v>142</v>
      </c>
      <c r="I457" s="1" t="s">
        <v>130</v>
      </c>
      <c r="J457" s="60" t="s">
        <v>49</v>
      </c>
      <c r="K457" s="59">
        <v>9145438</v>
      </c>
      <c r="L457" s="59">
        <v>0</v>
      </c>
      <c r="M457" s="59">
        <v>9145438</v>
      </c>
      <c r="N457" s="59">
        <v>12802367</v>
      </c>
    </row>
    <row r="458" spans="1:14" x14ac:dyDescent="0.25">
      <c r="A458" s="1">
        <v>5130109</v>
      </c>
      <c r="B458" s="1" t="s">
        <v>99</v>
      </c>
      <c r="C458" s="1" t="s">
        <v>232</v>
      </c>
      <c r="D458" s="1" t="s">
        <v>394</v>
      </c>
      <c r="E458" s="1">
        <v>7</v>
      </c>
      <c r="F458" s="1" t="s">
        <v>132</v>
      </c>
      <c r="G458" s="1">
        <v>70016</v>
      </c>
      <c r="H458" s="1" t="s">
        <v>143</v>
      </c>
      <c r="I458" s="1" t="s">
        <v>130</v>
      </c>
      <c r="J458" s="60" t="s">
        <v>49</v>
      </c>
      <c r="K458" s="59">
        <v>0</v>
      </c>
      <c r="L458" s="59">
        <v>8453685</v>
      </c>
      <c r="M458" s="59">
        <v>-8453685</v>
      </c>
      <c r="N458" s="59">
        <v>4348682</v>
      </c>
    </row>
    <row r="459" spans="1:14" x14ac:dyDescent="0.25">
      <c r="A459" s="1">
        <v>5130109</v>
      </c>
      <c r="B459" s="1" t="s">
        <v>99</v>
      </c>
      <c r="C459" s="1" t="s">
        <v>232</v>
      </c>
      <c r="D459" s="1" t="s">
        <v>376</v>
      </c>
      <c r="E459" s="1">
        <v>8</v>
      </c>
      <c r="F459" s="1" t="s">
        <v>132</v>
      </c>
      <c r="G459" s="1">
        <v>80021</v>
      </c>
      <c r="H459" s="1" t="s">
        <v>188</v>
      </c>
      <c r="I459" s="1" t="s">
        <v>130</v>
      </c>
      <c r="J459" s="60" t="s">
        <v>49</v>
      </c>
      <c r="K459" s="59">
        <v>9832149</v>
      </c>
      <c r="L459" s="59">
        <v>0</v>
      </c>
      <c r="M459" s="59">
        <v>9832149</v>
      </c>
      <c r="N459" s="59">
        <v>14180831</v>
      </c>
    </row>
    <row r="460" spans="1:14" x14ac:dyDescent="0.25">
      <c r="A460" s="1">
        <v>5130109</v>
      </c>
      <c r="B460" s="1" t="s">
        <v>99</v>
      </c>
      <c r="C460" s="1" t="s">
        <v>232</v>
      </c>
      <c r="D460" s="1" t="s">
        <v>376</v>
      </c>
      <c r="E460" s="1">
        <v>8</v>
      </c>
      <c r="F460" s="1" t="s">
        <v>132</v>
      </c>
      <c r="G460" s="1">
        <v>80005</v>
      </c>
      <c r="H460" s="1" t="s">
        <v>143</v>
      </c>
      <c r="I460" s="1" t="s">
        <v>130</v>
      </c>
      <c r="J460" s="60" t="s">
        <v>49</v>
      </c>
      <c r="K460" s="59">
        <v>0</v>
      </c>
      <c r="L460" s="59">
        <v>9145438</v>
      </c>
      <c r="M460" s="59">
        <v>-9145438</v>
      </c>
      <c r="N460" s="59">
        <v>5035393</v>
      </c>
    </row>
    <row r="461" spans="1:14" x14ac:dyDescent="0.25">
      <c r="A461" s="1">
        <v>5130109</v>
      </c>
      <c r="B461" s="1" t="s">
        <v>99</v>
      </c>
      <c r="C461" s="1" t="s">
        <v>232</v>
      </c>
      <c r="D461" s="1" t="s">
        <v>397</v>
      </c>
      <c r="E461" s="1">
        <v>9</v>
      </c>
      <c r="F461" s="1" t="s">
        <v>132</v>
      </c>
      <c r="G461" s="1">
        <v>90009</v>
      </c>
      <c r="H461" s="1" t="s">
        <v>447</v>
      </c>
      <c r="I461" s="1" t="s">
        <v>130</v>
      </c>
      <c r="J461" s="60" t="s">
        <v>49</v>
      </c>
      <c r="K461" s="59">
        <v>0</v>
      </c>
      <c r="L461" s="59">
        <v>9832149</v>
      </c>
      <c r="M461" s="59">
        <v>-9832149</v>
      </c>
      <c r="N461" s="59">
        <v>-4796756</v>
      </c>
    </row>
    <row r="462" spans="1:14" x14ac:dyDescent="0.25">
      <c r="A462" s="1">
        <v>5130109</v>
      </c>
      <c r="B462" s="1" t="s">
        <v>99</v>
      </c>
      <c r="C462" s="1" t="s">
        <v>232</v>
      </c>
      <c r="D462" s="1" t="s">
        <v>399</v>
      </c>
      <c r="E462" s="1">
        <v>9</v>
      </c>
      <c r="F462" s="1" t="s">
        <v>132</v>
      </c>
      <c r="G462" s="1">
        <v>90010</v>
      </c>
      <c r="H462" s="1" t="s">
        <v>209</v>
      </c>
      <c r="I462" s="1" t="s">
        <v>130</v>
      </c>
      <c r="J462" s="60" t="s">
        <v>49</v>
      </c>
      <c r="K462" s="59">
        <v>10497650</v>
      </c>
      <c r="L462" s="59">
        <v>0</v>
      </c>
      <c r="M462" s="59">
        <v>10497650</v>
      </c>
      <c r="N462" s="59">
        <v>5700894</v>
      </c>
    </row>
    <row r="463" spans="1:14" x14ac:dyDescent="0.25">
      <c r="A463" s="1">
        <v>5130109</v>
      </c>
      <c r="B463" s="1" t="s">
        <v>99</v>
      </c>
      <c r="C463" s="1" t="s">
        <v>232</v>
      </c>
      <c r="D463" s="1" t="s">
        <v>400</v>
      </c>
      <c r="E463" s="1">
        <v>10</v>
      </c>
      <c r="F463" s="1" t="s">
        <v>132</v>
      </c>
      <c r="G463" s="1">
        <v>100016</v>
      </c>
      <c r="H463" s="1" t="s">
        <v>448</v>
      </c>
      <c r="I463" s="1" t="s">
        <v>130</v>
      </c>
      <c r="J463" s="60" t="s">
        <v>49</v>
      </c>
      <c r="K463" s="59">
        <v>0</v>
      </c>
      <c r="L463" s="59">
        <v>10497650</v>
      </c>
      <c r="M463" s="59">
        <v>-10497650</v>
      </c>
      <c r="N463" s="59">
        <v>-4796756</v>
      </c>
    </row>
    <row r="464" spans="1:14" x14ac:dyDescent="0.25">
      <c r="A464" s="1">
        <v>5130109</v>
      </c>
      <c r="B464" s="1" t="s">
        <v>99</v>
      </c>
      <c r="C464" s="1" t="s">
        <v>232</v>
      </c>
      <c r="D464" s="1" t="s">
        <v>400</v>
      </c>
      <c r="E464" s="1">
        <v>10</v>
      </c>
      <c r="F464" s="1" t="s">
        <v>132</v>
      </c>
      <c r="G464" s="1">
        <v>100015</v>
      </c>
      <c r="H464" s="1" t="s">
        <v>448</v>
      </c>
      <c r="I464" s="1" t="s">
        <v>130</v>
      </c>
      <c r="J464" s="60" t="s">
        <v>49</v>
      </c>
      <c r="K464" s="59">
        <v>0</v>
      </c>
      <c r="L464" s="59">
        <v>10497650</v>
      </c>
      <c r="M464" s="59">
        <v>-10497650</v>
      </c>
      <c r="N464" s="59">
        <v>-15294406</v>
      </c>
    </row>
    <row r="465" spans="1:14" x14ac:dyDescent="0.25">
      <c r="A465" s="1">
        <v>5130109</v>
      </c>
      <c r="B465" s="1" t="s">
        <v>99</v>
      </c>
      <c r="C465" s="1" t="s">
        <v>232</v>
      </c>
      <c r="D465" s="1" t="s">
        <v>400</v>
      </c>
      <c r="E465" s="1">
        <v>10</v>
      </c>
      <c r="F465" s="1" t="s">
        <v>132</v>
      </c>
      <c r="G465" s="1">
        <v>100012</v>
      </c>
      <c r="H465" s="1" t="s">
        <v>448</v>
      </c>
      <c r="I465" s="1" t="s">
        <v>130</v>
      </c>
      <c r="J465" s="60" t="s">
        <v>49</v>
      </c>
      <c r="K465" s="59">
        <v>10497650</v>
      </c>
      <c r="L465" s="59">
        <v>0</v>
      </c>
      <c r="M465" s="59">
        <v>10497650</v>
      </c>
      <c r="N465" s="59">
        <v>-4796756</v>
      </c>
    </row>
    <row r="466" spans="1:14" x14ac:dyDescent="0.25">
      <c r="A466" s="1">
        <v>5130109</v>
      </c>
      <c r="B466" s="1" t="s">
        <v>99</v>
      </c>
      <c r="C466" s="1" t="s">
        <v>232</v>
      </c>
      <c r="D466" s="1" t="s">
        <v>402</v>
      </c>
      <c r="E466" s="1">
        <v>10</v>
      </c>
      <c r="F466" s="1" t="s">
        <v>132</v>
      </c>
      <c r="G466" s="1">
        <v>100003</v>
      </c>
      <c r="H466" s="1" t="s">
        <v>210</v>
      </c>
      <c r="I466" s="1" t="s">
        <v>130</v>
      </c>
      <c r="J466" s="60" t="s">
        <v>49</v>
      </c>
      <c r="K466" s="59">
        <v>11181657</v>
      </c>
      <c r="L466" s="59">
        <v>0</v>
      </c>
      <c r="M466" s="59">
        <v>11181657</v>
      </c>
      <c r="N466" s="59">
        <v>6384901</v>
      </c>
    </row>
    <row r="467" spans="1:14" x14ac:dyDescent="0.25">
      <c r="A467" s="1">
        <v>5130109</v>
      </c>
      <c r="B467" s="1" t="s">
        <v>99</v>
      </c>
      <c r="C467" s="1" t="s">
        <v>232</v>
      </c>
      <c r="D467" s="1" t="s">
        <v>403</v>
      </c>
      <c r="E467" s="1">
        <v>11</v>
      </c>
      <c r="F467" s="1" t="s">
        <v>132</v>
      </c>
      <c r="G467" s="1">
        <v>110017</v>
      </c>
      <c r="H467" s="1" t="s">
        <v>449</v>
      </c>
      <c r="I467" s="1" t="s">
        <v>130</v>
      </c>
      <c r="J467" s="60" t="s">
        <v>49</v>
      </c>
      <c r="K467" s="59">
        <v>0</v>
      </c>
      <c r="L467" s="59">
        <v>11181657</v>
      </c>
      <c r="M467" s="59">
        <v>-11181657</v>
      </c>
      <c r="N467" s="59">
        <v>-4796756</v>
      </c>
    </row>
    <row r="468" spans="1:14" x14ac:dyDescent="0.25">
      <c r="A468" s="1">
        <v>5130109</v>
      </c>
      <c r="B468" s="1" t="s">
        <v>99</v>
      </c>
      <c r="C468" s="1" t="s">
        <v>232</v>
      </c>
      <c r="D468" s="1" t="s">
        <v>405</v>
      </c>
      <c r="E468" s="1">
        <v>11</v>
      </c>
      <c r="F468" s="1" t="s">
        <v>132</v>
      </c>
      <c r="G468" s="1">
        <v>110018</v>
      </c>
      <c r="H468" s="1" t="s">
        <v>211</v>
      </c>
      <c r="I468" s="1" t="s">
        <v>130</v>
      </c>
      <c r="J468" s="60" t="s">
        <v>49</v>
      </c>
      <c r="K468" s="59">
        <v>11847156</v>
      </c>
      <c r="L468" s="59">
        <v>0</v>
      </c>
      <c r="M468" s="59">
        <v>11847156</v>
      </c>
      <c r="N468" s="59">
        <v>7050400</v>
      </c>
    </row>
    <row r="469" spans="1:14" x14ac:dyDescent="0.25">
      <c r="A469" s="1">
        <v>5130109</v>
      </c>
      <c r="B469" s="1" t="s">
        <v>99</v>
      </c>
      <c r="C469" s="1" t="s">
        <v>232</v>
      </c>
      <c r="D469" s="1" t="s">
        <v>454</v>
      </c>
      <c r="E469" s="1">
        <v>12</v>
      </c>
      <c r="F469" s="1" t="s">
        <v>132</v>
      </c>
      <c r="G469" s="1">
        <v>120020</v>
      </c>
      <c r="H469" s="1" t="s">
        <v>478</v>
      </c>
      <c r="I469" s="1" t="s">
        <v>130</v>
      </c>
      <c r="J469" s="60" t="s">
        <v>49</v>
      </c>
      <c r="K469" s="59">
        <v>0</v>
      </c>
      <c r="L469" s="59">
        <v>11847156</v>
      </c>
      <c r="M469" s="59">
        <v>-11847156</v>
      </c>
      <c r="N469" s="59">
        <v>-4796756</v>
      </c>
    </row>
    <row r="470" spans="1:14" x14ac:dyDescent="0.25">
      <c r="A470" s="1">
        <v>5130109</v>
      </c>
      <c r="B470" s="1" t="s">
        <v>99</v>
      </c>
      <c r="C470" s="1" t="s">
        <v>232</v>
      </c>
      <c r="D470" s="1" t="s">
        <v>468</v>
      </c>
      <c r="E470" s="1">
        <v>12</v>
      </c>
      <c r="F470" s="1" t="s">
        <v>132</v>
      </c>
      <c r="G470" s="1">
        <v>120007</v>
      </c>
      <c r="H470" s="1" t="s">
        <v>479</v>
      </c>
      <c r="I470" s="1" t="s">
        <v>130</v>
      </c>
      <c r="J470" s="60" t="s">
        <v>49</v>
      </c>
      <c r="K470" s="59">
        <v>12538178</v>
      </c>
      <c r="L470" s="59">
        <v>0</v>
      </c>
      <c r="M470" s="59">
        <v>12538178</v>
      </c>
      <c r="N470" s="59">
        <v>7741422</v>
      </c>
    </row>
    <row r="471" spans="1:14" x14ac:dyDescent="0.25">
      <c r="A471" s="1">
        <v>5130113</v>
      </c>
      <c r="B471" s="1" t="s">
        <v>100</v>
      </c>
      <c r="C471" s="1" t="s">
        <v>233</v>
      </c>
      <c r="D471" s="1" t="s">
        <v>372</v>
      </c>
      <c r="E471" s="1">
        <v>1</v>
      </c>
      <c r="F471" s="1" t="s">
        <v>132</v>
      </c>
      <c r="G471" s="1">
        <v>10005</v>
      </c>
      <c r="H471" s="1" t="s">
        <v>422</v>
      </c>
      <c r="I471" s="1" t="s">
        <v>130</v>
      </c>
      <c r="J471" s="60" t="s">
        <v>49</v>
      </c>
      <c r="K471" s="59">
        <v>509828</v>
      </c>
      <c r="L471" s="59">
        <v>0</v>
      </c>
      <c r="M471" s="59">
        <v>509828</v>
      </c>
      <c r="N471" s="59">
        <v>509828</v>
      </c>
    </row>
    <row r="472" spans="1:14" x14ac:dyDescent="0.25">
      <c r="A472" s="1">
        <v>5130113</v>
      </c>
      <c r="B472" s="1" t="s">
        <v>100</v>
      </c>
      <c r="C472" s="1" t="s">
        <v>233</v>
      </c>
      <c r="D472" s="1" t="s">
        <v>381</v>
      </c>
      <c r="E472" s="1">
        <v>2</v>
      </c>
      <c r="F472" s="1" t="s">
        <v>132</v>
      </c>
      <c r="G472" s="1">
        <v>20002</v>
      </c>
      <c r="H472" s="1" t="s">
        <v>423</v>
      </c>
      <c r="I472" s="1" t="s">
        <v>130</v>
      </c>
      <c r="J472" s="60" t="s">
        <v>49</v>
      </c>
      <c r="K472" s="59">
        <v>510476</v>
      </c>
      <c r="L472" s="59">
        <v>0</v>
      </c>
      <c r="M472" s="59">
        <v>510476</v>
      </c>
      <c r="N472" s="59">
        <v>1020304</v>
      </c>
    </row>
    <row r="473" spans="1:14" x14ac:dyDescent="0.25">
      <c r="A473" s="1">
        <v>5130113</v>
      </c>
      <c r="B473" s="1" t="s">
        <v>100</v>
      </c>
      <c r="C473" s="1" t="s">
        <v>233</v>
      </c>
      <c r="D473" s="1" t="s">
        <v>384</v>
      </c>
      <c r="E473" s="1">
        <v>3</v>
      </c>
      <c r="F473" s="1" t="s">
        <v>132</v>
      </c>
      <c r="G473" s="1">
        <v>30003</v>
      </c>
      <c r="H473" s="1" t="s">
        <v>141</v>
      </c>
      <c r="I473" s="1" t="s">
        <v>130</v>
      </c>
      <c r="J473" s="60" t="s">
        <v>49</v>
      </c>
      <c r="K473" s="59">
        <v>495130</v>
      </c>
      <c r="L473" s="59">
        <v>0</v>
      </c>
      <c r="M473" s="59">
        <v>495130</v>
      </c>
      <c r="N473" s="59">
        <v>1515434</v>
      </c>
    </row>
    <row r="474" spans="1:14" x14ac:dyDescent="0.25">
      <c r="A474" s="1">
        <v>5130113</v>
      </c>
      <c r="B474" s="1" t="s">
        <v>100</v>
      </c>
      <c r="C474" s="1" t="s">
        <v>233</v>
      </c>
      <c r="D474" s="1" t="s">
        <v>387</v>
      </c>
      <c r="E474" s="1">
        <v>4</v>
      </c>
      <c r="F474" s="1" t="s">
        <v>132</v>
      </c>
      <c r="G474" s="1">
        <v>40002</v>
      </c>
      <c r="H474" s="1" t="s">
        <v>140</v>
      </c>
      <c r="I474" s="1" t="s">
        <v>130</v>
      </c>
      <c r="J474" s="60" t="s">
        <v>49</v>
      </c>
      <c r="K474" s="59">
        <v>495917</v>
      </c>
      <c r="L474" s="59">
        <v>0</v>
      </c>
      <c r="M474" s="59">
        <v>495917</v>
      </c>
      <c r="N474" s="59">
        <v>2011351</v>
      </c>
    </row>
    <row r="475" spans="1:14" x14ac:dyDescent="0.25">
      <c r="A475" s="1">
        <v>5130113</v>
      </c>
      <c r="B475" s="1" t="s">
        <v>100</v>
      </c>
      <c r="C475" s="1" t="s">
        <v>233</v>
      </c>
      <c r="D475" s="1" t="s">
        <v>390</v>
      </c>
      <c r="E475" s="1">
        <v>5</v>
      </c>
      <c r="F475" s="1" t="s">
        <v>132</v>
      </c>
      <c r="G475" s="1">
        <v>50001</v>
      </c>
      <c r="H475" s="1" t="s">
        <v>139</v>
      </c>
      <c r="I475" s="1" t="s">
        <v>130</v>
      </c>
      <c r="J475" s="60" t="s">
        <v>49</v>
      </c>
      <c r="K475" s="59">
        <v>496526</v>
      </c>
      <c r="L475" s="59">
        <v>0</v>
      </c>
      <c r="M475" s="59">
        <v>496526</v>
      </c>
      <c r="N475" s="59">
        <v>2507877</v>
      </c>
    </row>
    <row r="476" spans="1:14" x14ac:dyDescent="0.25">
      <c r="A476" s="1">
        <v>5130113</v>
      </c>
      <c r="B476" s="1" t="s">
        <v>100</v>
      </c>
      <c r="C476" s="1" t="s">
        <v>233</v>
      </c>
      <c r="D476" s="1" t="s">
        <v>392</v>
      </c>
      <c r="E476" s="1">
        <v>6</v>
      </c>
      <c r="F476" s="1" t="s">
        <v>132</v>
      </c>
      <c r="G476" s="1">
        <v>60002</v>
      </c>
      <c r="H476" s="1" t="s">
        <v>138</v>
      </c>
      <c r="I476" s="1" t="s">
        <v>130</v>
      </c>
      <c r="J476" s="60" t="s">
        <v>49</v>
      </c>
      <c r="K476" s="59">
        <v>496826</v>
      </c>
      <c r="L476" s="59">
        <v>0</v>
      </c>
      <c r="M476" s="59">
        <v>496826</v>
      </c>
      <c r="N476" s="59">
        <v>3004703</v>
      </c>
    </row>
    <row r="477" spans="1:14" x14ac:dyDescent="0.25">
      <c r="A477" s="1">
        <v>5130113</v>
      </c>
      <c r="B477" s="1" t="s">
        <v>100</v>
      </c>
      <c r="C477" s="1" t="s">
        <v>233</v>
      </c>
      <c r="D477" s="1" t="s">
        <v>394</v>
      </c>
      <c r="E477" s="1">
        <v>7</v>
      </c>
      <c r="F477" s="1" t="s">
        <v>132</v>
      </c>
      <c r="G477" s="1">
        <v>70001</v>
      </c>
      <c r="H477" s="1" t="s">
        <v>137</v>
      </c>
      <c r="I477" s="1" t="s">
        <v>130</v>
      </c>
      <c r="J477" s="60" t="s">
        <v>49</v>
      </c>
      <c r="K477" s="59">
        <v>494942</v>
      </c>
      <c r="L477" s="59">
        <v>0</v>
      </c>
      <c r="M477" s="59">
        <v>494942</v>
      </c>
      <c r="N477" s="59">
        <v>3499645</v>
      </c>
    </row>
    <row r="478" spans="1:14" x14ac:dyDescent="0.25">
      <c r="A478" s="1">
        <v>5130113</v>
      </c>
      <c r="B478" s="1" t="s">
        <v>100</v>
      </c>
      <c r="C478" s="1" t="s">
        <v>233</v>
      </c>
      <c r="D478" s="1" t="s">
        <v>376</v>
      </c>
      <c r="E478" s="1">
        <v>8</v>
      </c>
      <c r="F478" s="1" t="s">
        <v>132</v>
      </c>
      <c r="G478" s="1">
        <v>80006</v>
      </c>
      <c r="H478" s="1" t="s">
        <v>185</v>
      </c>
      <c r="I478" s="1" t="s">
        <v>130</v>
      </c>
      <c r="J478" s="60" t="s">
        <v>49</v>
      </c>
      <c r="K478" s="59">
        <v>495001</v>
      </c>
      <c r="L478" s="59">
        <v>0</v>
      </c>
      <c r="M478" s="59">
        <v>495001</v>
      </c>
      <c r="N478" s="59">
        <v>3994646</v>
      </c>
    </row>
    <row r="479" spans="1:14" x14ac:dyDescent="0.25">
      <c r="A479" s="1">
        <v>5130113</v>
      </c>
      <c r="B479" s="1" t="s">
        <v>100</v>
      </c>
      <c r="C479" s="1" t="s">
        <v>233</v>
      </c>
      <c r="D479" s="1" t="s">
        <v>399</v>
      </c>
      <c r="E479" s="1">
        <v>9</v>
      </c>
      <c r="F479" s="1" t="s">
        <v>132</v>
      </c>
      <c r="G479" s="1">
        <v>90001</v>
      </c>
      <c r="H479" s="1" t="s">
        <v>204</v>
      </c>
      <c r="I479" s="1" t="s">
        <v>130</v>
      </c>
      <c r="J479" s="60" t="s">
        <v>49</v>
      </c>
      <c r="K479" s="59">
        <v>495465</v>
      </c>
      <c r="L479" s="59">
        <v>0</v>
      </c>
      <c r="M479" s="59">
        <v>495465</v>
      </c>
      <c r="N479" s="59">
        <v>4490111</v>
      </c>
    </row>
    <row r="480" spans="1:14" x14ac:dyDescent="0.25">
      <c r="A480" s="1">
        <v>5130113</v>
      </c>
      <c r="B480" s="1" t="s">
        <v>100</v>
      </c>
      <c r="C480" s="1" t="s">
        <v>233</v>
      </c>
      <c r="D480" s="1" t="s">
        <v>402</v>
      </c>
      <c r="E480" s="1">
        <v>10</v>
      </c>
      <c r="F480" s="1" t="s">
        <v>132</v>
      </c>
      <c r="G480" s="1">
        <v>100002</v>
      </c>
      <c r="H480" s="1" t="s">
        <v>205</v>
      </c>
      <c r="I480" s="1" t="s">
        <v>130</v>
      </c>
      <c r="J480" s="60" t="s">
        <v>49</v>
      </c>
      <c r="K480" s="59">
        <v>495271</v>
      </c>
      <c r="L480" s="59">
        <v>0</v>
      </c>
      <c r="M480" s="59">
        <v>495271</v>
      </c>
      <c r="N480" s="59">
        <v>4985382</v>
      </c>
    </row>
    <row r="481" spans="1:14" x14ac:dyDescent="0.25">
      <c r="A481" s="1">
        <v>5130113</v>
      </c>
      <c r="B481" s="1" t="s">
        <v>100</v>
      </c>
      <c r="C481" s="1" t="s">
        <v>233</v>
      </c>
      <c r="D481" s="1" t="s">
        <v>405</v>
      </c>
      <c r="E481" s="1">
        <v>11</v>
      </c>
      <c r="F481" s="1" t="s">
        <v>132</v>
      </c>
      <c r="G481" s="1">
        <v>110002</v>
      </c>
      <c r="H481" s="1" t="s">
        <v>206</v>
      </c>
      <c r="I481" s="1" t="s">
        <v>130</v>
      </c>
      <c r="J481" s="60" t="s">
        <v>49</v>
      </c>
      <c r="K481" s="59">
        <v>496117</v>
      </c>
      <c r="L481" s="59">
        <v>0</v>
      </c>
      <c r="M481" s="59">
        <v>496117</v>
      </c>
      <c r="N481" s="59">
        <v>5481499</v>
      </c>
    </row>
    <row r="482" spans="1:14" x14ac:dyDescent="0.25">
      <c r="A482" s="1">
        <v>5130113</v>
      </c>
      <c r="B482" s="1" t="s">
        <v>100</v>
      </c>
      <c r="C482" s="1" t="s">
        <v>233</v>
      </c>
      <c r="D482" s="1" t="s">
        <v>405</v>
      </c>
      <c r="E482" s="1">
        <v>11</v>
      </c>
      <c r="F482" s="1" t="s">
        <v>132</v>
      </c>
      <c r="G482" s="1">
        <v>110001</v>
      </c>
      <c r="H482" s="1" t="s">
        <v>206</v>
      </c>
      <c r="I482" s="1" t="s">
        <v>130</v>
      </c>
      <c r="J482" s="60" t="s">
        <v>49</v>
      </c>
      <c r="K482" s="59">
        <v>496117</v>
      </c>
      <c r="L482" s="59">
        <v>0</v>
      </c>
      <c r="M482" s="59">
        <v>496117</v>
      </c>
      <c r="N482" s="59">
        <v>5977616</v>
      </c>
    </row>
    <row r="483" spans="1:14" x14ac:dyDescent="0.25">
      <c r="A483" s="1">
        <v>5130113</v>
      </c>
      <c r="B483" s="1" t="s">
        <v>100</v>
      </c>
      <c r="C483" s="1" t="s">
        <v>233</v>
      </c>
      <c r="D483" s="1" t="s">
        <v>405</v>
      </c>
      <c r="E483" s="1">
        <v>11</v>
      </c>
      <c r="F483" s="1" t="s">
        <v>132</v>
      </c>
      <c r="G483" s="1">
        <v>110005</v>
      </c>
      <c r="H483" s="1" t="s">
        <v>424</v>
      </c>
      <c r="I483" s="1" t="s">
        <v>130</v>
      </c>
      <c r="J483" s="60" t="s">
        <v>49</v>
      </c>
      <c r="K483" s="59">
        <v>0</v>
      </c>
      <c r="L483" s="59">
        <v>496117</v>
      </c>
      <c r="M483" s="59">
        <v>-496117</v>
      </c>
      <c r="N483" s="59">
        <v>5481499</v>
      </c>
    </row>
    <row r="484" spans="1:14" x14ac:dyDescent="0.25">
      <c r="A484" s="1">
        <v>5130113</v>
      </c>
      <c r="B484" s="1" t="s">
        <v>100</v>
      </c>
      <c r="C484" s="1" t="s">
        <v>233</v>
      </c>
      <c r="D484" s="1" t="s">
        <v>469</v>
      </c>
      <c r="E484" s="1">
        <v>12</v>
      </c>
      <c r="F484" s="1" t="s">
        <v>132</v>
      </c>
      <c r="G484" s="1">
        <v>120001</v>
      </c>
      <c r="H484" s="1" t="s">
        <v>470</v>
      </c>
      <c r="I484" s="1" t="s">
        <v>130</v>
      </c>
      <c r="J484" s="60" t="s">
        <v>49</v>
      </c>
      <c r="K484" s="59">
        <v>496705</v>
      </c>
      <c r="L484" s="59">
        <v>0</v>
      </c>
      <c r="M484" s="59">
        <v>496705</v>
      </c>
      <c r="N484" s="59">
        <v>5978204</v>
      </c>
    </row>
    <row r="485" spans="1:14" x14ac:dyDescent="0.25">
      <c r="A485" s="1">
        <v>5130151</v>
      </c>
      <c r="B485" s="1" t="s">
        <v>121</v>
      </c>
      <c r="C485" s="1" t="s">
        <v>234</v>
      </c>
      <c r="D485" s="1" t="s">
        <v>372</v>
      </c>
      <c r="E485" s="1">
        <v>1</v>
      </c>
      <c r="F485" s="1" t="s">
        <v>132</v>
      </c>
      <c r="G485" s="1">
        <v>10008</v>
      </c>
      <c r="H485" s="1" t="s">
        <v>406</v>
      </c>
      <c r="I485" s="1" t="s">
        <v>130</v>
      </c>
      <c r="J485" s="60" t="s">
        <v>49</v>
      </c>
      <c r="K485" s="59">
        <v>20230</v>
      </c>
      <c r="L485" s="59">
        <v>0</v>
      </c>
      <c r="M485" s="59">
        <v>20230</v>
      </c>
      <c r="N485" s="59">
        <v>20230</v>
      </c>
    </row>
    <row r="486" spans="1:14" x14ac:dyDescent="0.25">
      <c r="A486" s="1">
        <v>5130151</v>
      </c>
      <c r="B486" s="1" t="s">
        <v>121</v>
      </c>
      <c r="C486" s="1" t="s">
        <v>234</v>
      </c>
      <c r="D486" s="1" t="s">
        <v>381</v>
      </c>
      <c r="E486" s="1">
        <v>2</v>
      </c>
      <c r="F486" s="1" t="s">
        <v>132</v>
      </c>
      <c r="G486" s="1">
        <v>20003</v>
      </c>
      <c r="H486" s="1" t="s">
        <v>407</v>
      </c>
      <c r="I486" s="1" t="s">
        <v>130</v>
      </c>
      <c r="J486" s="60" t="s">
        <v>49</v>
      </c>
      <c r="K486" s="59">
        <v>85534</v>
      </c>
      <c r="L486" s="59">
        <v>0</v>
      </c>
      <c r="M486" s="59">
        <v>85534</v>
      </c>
      <c r="N486" s="59">
        <v>105764</v>
      </c>
    </row>
    <row r="487" spans="1:14" x14ac:dyDescent="0.25">
      <c r="A487" s="1">
        <v>5130151</v>
      </c>
      <c r="B487" s="1" t="s">
        <v>121</v>
      </c>
      <c r="C487" s="1" t="s">
        <v>234</v>
      </c>
      <c r="D487" s="1" t="s">
        <v>410</v>
      </c>
      <c r="E487" s="1">
        <v>4</v>
      </c>
      <c r="F487" s="1" t="s">
        <v>132</v>
      </c>
      <c r="G487" s="1">
        <v>40001</v>
      </c>
      <c r="H487" s="1" t="s">
        <v>411</v>
      </c>
      <c r="I487" s="1" t="s">
        <v>130</v>
      </c>
      <c r="J487" s="60" t="s">
        <v>49</v>
      </c>
      <c r="K487" s="59">
        <v>258101</v>
      </c>
      <c r="L487" s="59">
        <v>0</v>
      </c>
      <c r="M487" s="59">
        <v>258101</v>
      </c>
      <c r="N487" s="59">
        <v>363865</v>
      </c>
    </row>
    <row r="488" spans="1:14" x14ac:dyDescent="0.25">
      <c r="A488" s="1">
        <v>5130151</v>
      </c>
      <c r="B488" s="1" t="s">
        <v>121</v>
      </c>
      <c r="C488" s="1" t="s">
        <v>234</v>
      </c>
      <c r="D488" s="1" t="s">
        <v>412</v>
      </c>
      <c r="E488" s="1">
        <v>5</v>
      </c>
      <c r="F488" s="1" t="s">
        <v>132</v>
      </c>
      <c r="G488" s="1">
        <v>50002</v>
      </c>
      <c r="H488" s="1" t="s">
        <v>413</v>
      </c>
      <c r="I488" s="1" t="s">
        <v>130</v>
      </c>
      <c r="J488" s="60" t="s">
        <v>49</v>
      </c>
      <c r="K488" s="59">
        <v>39842</v>
      </c>
      <c r="L488" s="59">
        <v>0</v>
      </c>
      <c r="M488" s="59">
        <v>39842</v>
      </c>
      <c r="N488" s="59">
        <v>403707</v>
      </c>
    </row>
    <row r="489" spans="1:14" x14ac:dyDescent="0.25">
      <c r="A489" s="1">
        <v>5130151</v>
      </c>
      <c r="B489" s="1" t="s">
        <v>121</v>
      </c>
      <c r="C489" s="1" t="s">
        <v>234</v>
      </c>
      <c r="D489" s="1" t="s">
        <v>319</v>
      </c>
      <c r="E489" s="1">
        <v>6</v>
      </c>
      <c r="F489" s="1" t="s">
        <v>132</v>
      </c>
      <c r="G489" s="1">
        <v>60001</v>
      </c>
      <c r="H489" s="1" t="s">
        <v>414</v>
      </c>
      <c r="I489" s="1" t="s">
        <v>130</v>
      </c>
      <c r="J489" s="60" t="s">
        <v>49</v>
      </c>
      <c r="K489" s="59">
        <v>599236</v>
      </c>
      <c r="L489" s="59">
        <v>0</v>
      </c>
      <c r="M489" s="59">
        <v>599236</v>
      </c>
      <c r="N489" s="59">
        <v>1002943</v>
      </c>
    </row>
    <row r="490" spans="1:14" x14ac:dyDescent="0.25">
      <c r="A490" s="1">
        <v>5130151</v>
      </c>
      <c r="B490" s="1" t="s">
        <v>121</v>
      </c>
      <c r="C490" s="1" t="s">
        <v>234</v>
      </c>
      <c r="D490" s="1" t="s">
        <v>394</v>
      </c>
      <c r="E490" s="1">
        <v>7</v>
      </c>
      <c r="F490" s="1" t="s">
        <v>132</v>
      </c>
      <c r="G490" s="1">
        <v>70003</v>
      </c>
      <c r="H490" s="1" t="s">
        <v>415</v>
      </c>
      <c r="I490" s="1" t="s">
        <v>130</v>
      </c>
      <c r="J490" s="60" t="s">
        <v>49</v>
      </c>
      <c r="K490" s="59">
        <v>99873</v>
      </c>
      <c r="L490" s="59">
        <v>0</v>
      </c>
      <c r="M490" s="59">
        <v>99873</v>
      </c>
      <c r="N490" s="59">
        <v>1102816</v>
      </c>
    </row>
    <row r="491" spans="1:14" x14ac:dyDescent="0.25">
      <c r="A491" s="1">
        <v>5130151</v>
      </c>
      <c r="B491" s="1" t="s">
        <v>121</v>
      </c>
      <c r="C491" s="1" t="s">
        <v>234</v>
      </c>
      <c r="D491" s="1" t="s">
        <v>376</v>
      </c>
      <c r="E491" s="1">
        <v>8</v>
      </c>
      <c r="F491" s="1" t="s">
        <v>132</v>
      </c>
      <c r="G491" s="1">
        <v>80002</v>
      </c>
      <c r="H491" s="1" t="s">
        <v>416</v>
      </c>
      <c r="I491" s="1" t="s">
        <v>130</v>
      </c>
      <c r="J491" s="60" t="s">
        <v>49</v>
      </c>
      <c r="K491" s="59">
        <v>273700</v>
      </c>
      <c r="L491" s="59">
        <v>0</v>
      </c>
      <c r="M491" s="59">
        <v>273700</v>
      </c>
      <c r="N491" s="59">
        <v>1376516</v>
      </c>
    </row>
    <row r="492" spans="1:14" x14ac:dyDescent="0.25">
      <c r="A492" s="1">
        <v>5130151</v>
      </c>
      <c r="B492" s="1" t="s">
        <v>121</v>
      </c>
      <c r="C492" s="1" t="s">
        <v>234</v>
      </c>
      <c r="D492" s="1" t="s">
        <v>357</v>
      </c>
      <c r="E492" s="1">
        <v>10</v>
      </c>
      <c r="F492" s="1" t="s">
        <v>132</v>
      </c>
      <c r="G492" s="1">
        <v>100001</v>
      </c>
      <c r="H492" s="1" t="s">
        <v>421</v>
      </c>
      <c r="I492" s="1" t="s">
        <v>130</v>
      </c>
      <c r="J492" s="60" t="s">
        <v>49</v>
      </c>
      <c r="K492" s="59">
        <v>499842</v>
      </c>
      <c r="L492" s="59">
        <v>0</v>
      </c>
      <c r="M492" s="59">
        <v>499842</v>
      </c>
      <c r="N492" s="59">
        <v>1876358</v>
      </c>
    </row>
    <row r="493" spans="1:14" x14ac:dyDescent="0.25">
      <c r="A493" s="1">
        <v>5130151</v>
      </c>
      <c r="B493" s="1" t="s">
        <v>121</v>
      </c>
      <c r="C493" s="1" t="s">
        <v>234</v>
      </c>
      <c r="D493" s="1" t="s">
        <v>472</v>
      </c>
      <c r="E493" s="1">
        <v>12</v>
      </c>
      <c r="F493" s="1" t="s">
        <v>132</v>
      </c>
      <c r="G493" s="1">
        <v>120006</v>
      </c>
      <c r="H493" s="1" t="s">
        <v>473</v>
      </c>
      <c r="I493" s="1" t="s">
        <v>130</v>
      </c>
      <c r="J493" s="60" t="s">
        <v>49</v>
      </c>
      <c r="K493" s="59">
        <v>800000</v>
      </c>
      <c r="L493" s="59">
        <v>0</v>
      </c>
      <c r="M493" s="59">
        <v>800000</v>
      </c>
      <c r="N493" s="59">
        <v>2676358</v>
      </c>
    </row>
    <row r="494" spans="1:14" x14ac:dyDescent="0.25">
      <c r="A494" s="1">
        <v>5130402</v>
      </c>
      <c r="B494" s="1" t="s">
        <v>269</v>
      </c>
      <c r="C494" s="1" t="s">
        <v>451</v>
      </c>
      <c r="D494" s="1" t="s">
        <v>332</v>
      </c>
      <c r="E494" s="1">
        <v>8</v>
      </c>
      <c r="F494" s="1" t="s">
        <v>132</v>
      </c>
      <c r="G494" s="1">
        <v>80003</v>
      </c>
      <c r="H494" s="1" t="s">
        <v>431</v>
      </c>
      <c r="I494" s="1" t="s">
        <v>130</v>
      </c>
      <c r="J494" s="60" t="s">
        <v>49</v>
      </c>
      <c r="K494" s="59">
        <v>133333</v>
      </c>
      <c r="L494" s="59">
        <v>0</v>
      </c>
      <c r="M494" s="59">
        <v>133333</v>
      </c>
      <c r="N494" s="59">
        <v>133333</v>
      </c>
    </row>
    <row r="495" spans="1:14" x14ac:dyDescent="0.25">
      <c r="A495" s="1">
        <v>5130402</v>
      </c>
      <c r="B495" s="1" t="s">
        <v>269</v>
      </c>
      <c r="C495" s="1" t="s">
        <v>451</v>
      </c>
      <c r="D495" s="1" t="s">
        <v>402</v>
      </c>
      <c r="E495" s="1">
        <v>10</v>
      </c>
      <c r="F495" s="1" t="s">
        <v>132</v>
      </c>
      <c r="G495" s="1">
        <v>100005</v>
      </c>
      <c r="H495" s="1" t="s">
        <v>433</v>
      </c>
      <c r="I495" s="1" t="s">
        <v>130</v>
      </c>
      <c r="J495" s="60" t="s">
        <v>49</v>
      </c>
      <c r="K495" s="59">
        <v>200000</v>
      </c>
      <c r="L495" s="59">
        <v>0</v>
      </c>
      <c r="M495" s="59">
        <v>200000</v>
      </c>
      <c r="N495" s="59">
        <v>333333</v>
      </c>
    </row>
    <row r="496" spans="1:14" x14ac:dyDescent="0.25">
      <c r="A496" s="1">
        <v>5130402</v>
      </c>
      <c r="B496" s="1" t="s">
        <v>269</v>
      </c>
      <c r="C496" s="1" t="s">
        <v>451</v>
      </c>
      <c r="D496" s="1" t="s">
        <v>434</v>
      </c>
      <c r="E496" s="1">
        <v>11</v>
      </c>
      <c r="F496" s="1" t="s">
        <v>132</v>
      </c>
      <c r="G496" s="1">
        <v>110004</v>
      </c>
      <c r="H496" s="1" t="s">
        <v>435</v>
      </c>
      <c r="I496" s="1" t="s">
        <v>130</v>
      </c>
      <c r="J496" s="60" t="s">
        <v>49</v>
      </c>
      <c r="K496" s="59">
        <v>200000</v>
      </c>
      <c r="L496" s="59">
        <v>0</v>
      </c>
      <c r="M496" s="59">
        <v>200000</v>
      </c>
      <c r="N496" s="59">
        <v>533333</v>
      </c>
    </row>
    <row r="497" spans="1:14" x14ac:dyDescent="0.25">
      <c r="A497" s="1">
        <v>5130402</v>
      </c>
      <c r="B497" s="1" t="s">
        <v>269</v>
      </c>
      <c r="C497" s="1" t="s">
        <v>451</v>
      </c>
      <c r="D497" s="1" t="s">
        <v>405</v>
      </c>
      <c r="E497" s="1">
        <v>11</v>
      </c>
      <c r="F497" s="1" t="s">
        <v>132</v>
      </c>
      <c r="G497" s="1">
        <v>110003</v>
      </c>
      <c r="H497" s="1" t="s">
        <v>436</v>
      </c>
      <c r="I497" s="1" t="s">
        <v>130</v>
      </c>
      <c r="J497" s="60" t="s">
        <v>49</v>
      </c>
      <c r="K497" s="59">
        <v>555556</v>
      </c>
      <c r="L497" s="59">
        <v>0</v>
      </c>
      <c r="M497" s="59">
        <v>555556</v>
      </c>
      <c r="N497" s="59">
        <v>1088889</v>
      </c>
    </row>
    <row r="498" spans="1:14" x14ac:dyDescent="0.25">
      <c r="A498" s="1">
        <v>5130402</v>
      </c>
      <c r="B498" s="1" t="s">
        <v>269</v>
      </c>
      <c r="C498" s="1" t="s">
        <v>451</v>
      </c>
      <c r="D498" s="1" t="s">
        <v>456</v>
      </c>
      <c r="E498" s="1">
        <v>12</v>
      </c>
      <c r="F498" s="1" t="s">
        <v>132</v>
      </c>
      <c r="G498" s="1">
        <v>120004</v>
      </c>
      <c r="H498" s="1" t="s">
        <v>474</v>
      </c>
      <c r="I498" s="1" t="s">
        <v>130</v>
      </c>
      <c r="J498" s="60" t="s">
        <v>49</v>
      </c>
      <c r="K498" s="59">
        <v>0</v>
      </c>
      <c r="L498" s="59">
        <v>200000</v>
      </c>
      <c r="M498" s="59">
        <v>-200000</v>
      </c>
      <c r="N498" s="59">
        <v>888889</v>
      </c>
    </row>
    <row r="499" spans="1:14" x14ac:dyDescent="0.25">
      <c r="A499" s="1">
        <v>5130402</v>
      </c>
      <c r="B499" s="1" t="s">
        <v>269</v>
      </c>
      <c r="C499" s="1" t="s">
        <v>451</v>
      </c>
      <c r="D499" s="1" t="s">
        <v>456</v>
      </c>
      <c r="E499" s="1">
        <v>12</v>
      </c>
      <c r="F499" s="1" t="s">
        <v>132</v>
      </c>
      <c r="G499" s="1">
        <v>120002</v>
      </c>
      <c r="H499" s="1" t="s">
        <v>474</v>
      </c>
      <c r="I499" s="1" t="s">
        <v>130</v>
      </c>
      <c r="J499" s="60" t="s">
        <v>49</v>
      </c>
      <c r="K499" s="59">
        <v>200000</v>
      </c>
      <c r="L499" s="59">
        <v>0</v>
      </c>
      <c r="M499" s="59">
        <v>200000</v>
      </c>
      <c r="N499" s="59">
        <v>1088889</v>
      </c>
    </row>
    <row r="500" spans="1:14" x14ac:dyDescent="0.25">
      <c r="A500" s="1">
        <v>5130402</v>
      </c>
      <c r="B500" s="1" t="s">
        <v>269</v>
      </c>
      <c r="C500" s="1" t="s">
        <v>451</v>
      </c>
      <c r="D500" s="1" t="s">
        <v>456</v>
      </c>
      <c r="E500" s="1">
        <v>12</v>
      </c>
      <c r="F500" s="1" t="s">
        <v>132</v>
      </c>
      <c r="G500" s="1">
        <v>120005</v>
      </c>
      <c r="H500" s="1" t="s">
        <v>475</v>
      </c>
      <c r="I500" s="1" t="s">
        <v>130</v>
      </c>
      <c r="J500" s="60" t="s">
        <v>49</v>
      </c>
      <c r="K500" s="59">
        <v>200000</v>
      </c>
      <c r="L500" s="59">
        <v>0</v>
      </c>
      <c r="M500" s="59">
        <v>200000</v>
      </c>
      <c r="N500" s="59">
        <v>1288889</v>
      </c>
    </row>
    <row r="501" spans="1:14" x14ac:dyDescent="0.25">
      <c r="A501" s="1">
        <v>5130402</v>
      </c>
      <c r="B501" s="1" t="s">
        <v>269</v>
      </c>
      <c r="C501" s="1" t="s">
        <v>451</v>
      </c>
      <c r="D501" s="1" t="s">
        <v>476</v>
      </c>
      <c r="E501" s="1">
        <v>12</v>
      </c>
      <c r="F501" s="1" t="s">
        <v>132</v>
      </c>
      <c r="G501" s="1">
        <v>120003</v>
      </c>
      <c r="H501" s="1" t="s">
        <v>477</v>
      </c>
      <c r="I501" s="1" t="s">
        <v>130</v>
      </c>
      <c r="J501" s="60" t="s">
        <v>49</v>
      </c>
      <c r="K501" s="59">
        <v>720000</v>
      </c>
      <c r="L501" s="59">
        <v>0</v>
      </c>
      <c r="M501" s="59">
        <v>720000</v>
      </c>
      <c r="N501" s="59">
        <v>2008889</v>
      </c>
    </row>
    <row r="502" spans="1:14" x14ac:dyDescent="0.25">
      <c r="A502" s="1">
        <v>5130601</v>
      </c>
      <c r="B502" s="1" t="s">
        <v>101</v>
      </c>
      <c r="C502" s="1" t="s">
        <v>236</v>
      </c>
      <c r="D502" s="1" t="s">
        <v>279</v>
      </c>
      <c r="E502" s="1">
        <v>1</v>
      </c>
      <c r="F502" s="1" t="s">
        <v>132</v>
      </c>
      <c r="G502" s="1">
        <v>10013</v>
      </c>
      <c r="H502" s="1" t="s">
        <v>281</v>
      </c>
      <c r="I502" s="1" t="s">
        <v>130</v>
      </c>
      <c r="J502" s="60" t="s">
        <v>49</v>
      </c>
      <c r="K502" s="59">
        <v>1052494</v>
      </c>
      <c r="L502" s="59">
        <v>0</v>
      </c>
      <c r="M502" s="59">
        <v>1052494</v>
      </c>
      <c r="N502" s="59">
        <v>1052494</v>
      </c>
    </row>
    <row r="503" spans="1:14" x14ac:dyDescent="0.25">
      <c r="A503" s="1">
        <v>5130601</v>
      </c>
      <c r="B503" s="1" t="s">
        <v>101</v>
      </c>
      <c r="C503" s="1" t="s">
        <v>236</v>
      </c>
      <c r="D503" s="1" t="s">
        <v>290</v>
      </c>
      <c r="E503" s="1">
        <v>2</v>
      </c>
      <c r="F503" s="1" t="s">
        <v>132</v>
      </c>
      <c r="G503" s="1">
        <v>20006</v>
      </c>
      <c r="H503" s="1" t="s">
        <v>291</v>
      </c>
      <c r="I503" s="1" t="s">
        <v>130</v>
      </c>
      <c r="J503" s="60" t="s">
        <v>49</v>
      </c>
      <c r="K503" s="59">
        <v>1429071</v>
      </c>
      <c r="L503" s="59">
        <v>0</v>
      </c>
      <c r="M503" s="59">
        <v>1429071</v>
      </c>
      <c r="N503" s="59">
        <v>2481565</v>
      </c>
    </row>
    <row r="504" spans="1:14" x14ac:dyDescent="0.25">
      <c r="A504" s="1">
        <v>5130601</v>
      </c>
      <c r="B504" s="1" t="s">
        <v>101</v>
      </c>
      <c r="C504" s="1" t="s">
        <v>236</v>
      </c>
      <c r="D504" s="1" t="s">
        <v>298</v>
      </c>
      <c r="E504" s="1">
        <v>3</v>
      </c>
      <c r="F504" s="1" t="s">
        <v>132</v>
      </c>
      <c r="G504" s="1">
        <v>30010</v>
      </c>
      <c r="H504" s="1" t="s">
        <v>300</v>
      </c>
      <c r="I504" s="1" t="s">
        <v>130</v>
      </c>
      <c r="J504" s="60" t="s">
        <v>49</v>
      </c>
      <c r="K504" s="59">
        <v>1197113</v>
      </c>
      <c r="L504" s="59">
        <v>0</v>
      </c>
      <c r="M504" s="59">
        <v>1197113</v>
      </c>
      <c r="N504" s="59">
        <v>3678678</v>
      </c>
    </row>
    <row r="505" spans="1:14" x14ac:dyDescent="0.25">
      <c r="A505" s="1">
        <v>5130601</v>
      </c>
      <c r="B505" s="1" t="s">
        <v>101</v>
      </c>
      <c r="C505" s="1" t="s">
        <v>236</v>
      </c>
      <c r="D505" s="1" t="s">
        <v>387</v>
      </c>
      <c r="E505" s="1">
        <v>4</v>
      </c>
      <c r="F505" s="1" t="s">
        <v>132</v>
      </c>
      <c r="G505" s="1">
        <v>40011</v>
      </c>
      <c r="H505" s="1" t="s">
        <v>425</v>
      </c>
      <c r="I505" s="1" t="s">
        <v>130</v>
      </c>
      <c r="J505" s="60" t="s">
        <v>49</v>
      </c>
      <c r="K505" s="59">
        <v>1200000</v>
      </c>
      <c r="L505" s="59">
        <v>0</v>
      </c>
      <c r="M505" s="59">
        <v>1200000</v>
      </c>
      <c r="N505" s="59">
        <v>4878678</v>
      </c>
    </row>
    <row r="506" spans="1:14" x14ac:dyDescent="0.25">
      <c r="A506" s="1">
        <v>5130601</v>
      </c>
      <c r="B506" s="1" t="s">
        <v>101</v>
      </c>
      <c r="C506" s="1" t="s">
        <v>236</v>
      </c>
      <c r="D506" s="1" t="s">
        <v>307</v>
      </c>
      <c r="E506" s="1">
        <v>5</v>
      </c>
      <c r="F506" s="1" t="s">
        <v>132</v>
      </c>
      <c r="G506" s="1">
        <v>50004</v>
      </c>
      <c r="H506" s="1" t="s">
        <v>308</v>
      </c>
      <c r="I506" s="1" t="s">
        <v>130</v>
      </c>
      <c r="J506" s="60" t="s">
        <v>49</v>
      </c>
      <c r="K506" s="59">
        <v>1279056</v>
      </c>
      <c r="L506" s="59">
        <v>0</v>
      </c>
      <c r="M506" s="59">
        <v>1279056</v>
      </c>
      <c r="N506" s="59">
        <v>6157734</v>
      </c>
    </row>
    <row r="507" spans="1:14" x14ac:dyDescent="0.25">
      <c r="A507" s="1">
        <v>5130601</v>
      </c>
      <c r="B507" s="1" t="s">
        <v>101</v>
      </c>
      <c r="C507" s="1" t="s">
        <v>236</v>
      </c>
      <c r="D507" s="1" t="s">
        <v>317</v>
      </c>
      <c r="E507" s="1">
        <v>5</v>
      </c>
      <c r="F507" s="1" t="s">
        <v>132</v>
      </c>
      <c r="G507" s="1">
        <v>50006</v>
      </c>
      <c r="H507" s="1" t="s">
        <v>318</v>
      </c>
      <c r="I507" s="1" t="s">
        <v>130</v>
      </c>
      <c r="J507" s="60" t="s">
        <v>49</v>
      </c>
      <c r="K507" s="59">
        <v>1300306</v>
      </c>
      <c r="L507" s="59">
        <v>0</v>
      </c>
      <c r="M507" s="59">
        <v>1300306</v>
      </c>
      <c r="N507" s="59">
        <v>7458040</v>
      </c>
    </row>
    <row r="508" spans="1:14" x14ac:dyDescent="0.25">
      <c r="A508" s="1">
        <v>5130601</v>
      </c>
      <c r="B508" s="1" t="s">
        <v>101</v>
      </c>
      <c r="C508" s="1" t="s">
        <v>236</v>
      </c>
      <c r="D508" s="1" t="s">
        <v>390</v>
      </c>
      <c r="E508" s="1">
        <v>5</v>
      </c>
      <c r="F508" s="1" t="s">
        <v>132</v>
      </c>
      <c r="G508" s="1">
        <v>50007</v>
      </c>
      <c r="H508" s="1" t="s">
        <v>426</v>
      </c>
      <c r="I508" s="1" t="s">
        <v>130</v>
      </c>
      <c r="J508" s="60" t="s">
        <v>49</v>
      </c>
      <c r="K508" s="59">
        <v>0</v>
      </c>
      <c r="L508" s="59">
        <v>1200000</v>
      </c>
      <c r="M508" s="59">
        <v>-1200000</v>
      </c>
      <c r="N508" s="59">
        <v>6258040</v>
      </c>
    </row>
    <row r="509" spans="1:14" x14ac:dyDescent="0.25">
      <c r="A509" s="1">
        <v>5130601</v>
      </c>
      <c r="B509" s="1" t="s">
        <v>101</v>
      </c>
      <c r="C509" s="1" t="s">
        <v>236</v>
      </c>
      <c r="D509" s="1" t="s">
        <v>392</v>
      </c>
      <c r="E509" s="1">
        <v>6</v>
      </c>
      <c r="F509" s="1" t="s">
        <v>132</v>
      </c>
      <c r="G509" s="1">
        <v>60008</v>
      </c>
      <c r="H509" s="1" t="s">
        <v>186</v>
      </c>
      <c r="I509" s="1" t="s">
        <v>130</v>
      </c>
      <c r="J509" s="60" t="s">
        <v>49</v>
      </c>
      <c r="K509" s="59">
        <v>1300000</v>
      </c>
      <c r="L509" s="59">
        <v>0</v>
      </c>
      <c r="M509" s="59">
        <v>1300000</v>
      </c>
      <c r="N509" s="59">
        <v>7558040</v>
      </c>
    </row>
    <row r="510" spans="1:14" x14ac:dyDescent="0.25">
      <c r="A510" s="1">
        <v>5130601</v>
      </c>
      <c r="B510" s="1" t="s">
        <v>101</v>
      </c>
      <c r="C510" s="1" t="s">
        <v>236</v>
      </c>
      <c r="D510" s="1" t="s">
        <v>394</v>
      </c>
      <c r="E510" s="1">
        <v>7</v>
      </c>
      <c r="F510" s="1" t="s">
        <v>132</v>
      </c>
      <c r="G510" s="1">
        <v>70017</v>
      </c>
      <c r="H510" s="1" t="s">
        <v>186</v>
      </c>
      <c r="I510" s="1" t="s">
        <v>130</v>
      </c>
      <c r="J510" s="60" t="s">
        <v>49</v>
      </c>
      <c r="K510" s="59">
        <v>1300000</v>
      </c>
      <c r="L510" s="59">
        <v>0</v>
      </c>
      <c r="M510" s="59">
        <v>1300000</v>
      </c>
      <c r="N510" s="59">
        <v>8858040</v>
      </c>
    </row>
    <row r="511" spans="1:14" x14ac:dyDescent="0.25">
      <c r="A511" s="1">
        <v>5130601</v>
      </c>
      <c r="B511" s="1" t="s">
        <v>101</v>
      </c>
      <c r="C511" s="1" t="s">
        <v>236</v>
      </c>
      <c r="D511" s="1" t="s">
        <v>332</v>
      </c>
      <c r="E511" s="1">
        <v>8</v>
      </c>
      <c r="F511" s="1" t="s">
        <v>132</v>
      </c>
      <c r="G511" s="1">
        <v>80008</v>
      </c>
      <c r="H511" s="1" t="s">
        <v>333</v>
      </c>
      <c r="I511" s="1" t="s">
        <v>130</v>
      </c>
      <c r="J511" s="60" t="s">
        <v>49</v>
      </c>
      <c r="K511" s="59">
        <v>1332152</v>
      </c>
      <c r="L511" s="59">
        <v>0</v>
      </c>
      <c r="M511" s="59">
        <v>1332152</v>
      </c>
      <c r="N511" s="59">
        <v>10190192</v>
      </c>
    </row>
    <row r="512" spans="1:14" x14ac:dyDescent="0.25">
      <c r="A512" s="1">
        <v>5130601</v>
      </c>
      <c r="B512" s="1" t="s">
        <v>101</v>
      </c>
      <c r="C512" s="1" t="s">
        <v>236</v>
      </c>
      <c r="D512" s="1" t="s">
        <v>332</v>
      </c>
      <c r="E512" s="1">
        <v>8</v>
      </c>
      <c r="F512" s="1" t="s">
        <v>132</v>
      </c>
      <c r="G512" s="1">
        <v>80009</v>
      </c>
      <c r="H512" s="1" t="s">
        <v>334</v>
      </c>
      <c r="I512" s="1" t="s">
        <v>130</v>
      </c>
      <c r="J512" s="60" t="s">
        <v>49</v>
      </c>
      <c r="K512" s="59">
        <v>1349253</v>
      </c>
      <c r="L512" s="59">
        <v>0</v>
      </c>
      <c r="M512" s="59">
        <v>1349253</v>
      </c>
      <c r="N512" s="59">
        <v>11539445</v>
      </c>
    </row>
    <row r="513" spans="1:14" x14ac:dyDescent="0.25">
      <c r="A513" s="1">
        <v>5130601</v>
      </c>
      <c r="B513" s="1" t="s">
        <v>101</v>
      </c>
      <c r="C513" s="1" t="s">
        <v>236</v>
      </c>
      <c r="D513" s="1" t="s">
        <v>376</v>
      </c>
      <c r="E513" s="1">
        <v>8</v>
      </c>
      <c r="F513" s="1" t="s">
        <v>132</v>
      </c>
      <c r="G513" s="1">
        <v>80022</v>
      </c>
      <c r="H513" s="1" t="s">
        <v>426</v>
      </c>
      <c r="I513" s="1" t="s">
        <v>130</v>
      </c>
      <c r="J513" s="60" t="s">
        <v>49</v>
      </c>
      <c r="K513" s="59">
        <v>0</v>
      </c>
      <c r="L513" s="59">
        <v>1300000</v>
      </c>
      <c r="M513" s="59">
        <v>-1300000</v>
      </c>
      <c r="N513" s="59">
        <v>10239445</v>
      </c>
    </row>
    <row r="514" spans="1:14" x14ac:dyDescent="0.25">
      <c r="A514" s="1">
        <v>5130601</v>
      </c>
      <c r="B514" s="1" t="s">
        <v>101</v>
      </c>
      <c r="C514" s="1" t="s">
        <v>236</v>
      </c>
      <c r="D514" s="1" t="s">
        <v>376</v>
      </c>
      <c r="E514" s="1">
        <v>8</v>
      </c>
      <c r="F514" s="1" t="s">
        <v>132</v>
      </c>
      <c r="G514" s="1">
        <v>80024</v>
      </c>
      <c r="H514" s="1" t="s">
        <v>187</v>
      </c>
      <c r="I514" s="1" t="s">
        <v>130</v>
      </c>
      <c r="J514" s="60" t="s">
        <v>49</v>
      </c>
      <c r="K514" s="59">
        <v>1300000</v>
      </c>
      <c r="L514" s="59">
        <v>0</v>
      </c>
      <c r="M514" s="59">
        <v>1300000</v>
      </c>
      <c r="N514" s="59">
        <v>11539445</v>
      </c>
    </row>
    <row r="515" spans="1:14" x14ac:dyDescent="0.25">
      <c r="A515" s="1">
        <v>5130601</v>
      </c>
      <c r="B515" s="1" t="s">
        <v>101</v>
      </c>
      <c r="C515" s="1" t="s">
        <v>236</v>
      </c>
      <c r="D515" s="1" t="s">
        <v>376</v>
      </c>
      <c r="E515" s="1">
        <v>8</v>
      </c>
      <c r="F515" s="1" t="s">
        <v>132</v>
      </c>
      <c r="G515" s="1">
        <v>80023</v>
      </c>
      <c r="H515" s="1" t="s">
        <v>426</v>
      </c>
      <c r="I515" s="1" t="s">
        <v>130</v>
      </c>
      <c r="J515" s="60" t="s">
        <v>49</v>
      </c>
      <c r="K515" s="59">
        <v>0</v>
      </c>
      <c r="L515" s="59">
        <v>1300000</v>
      </c>
      <c r="M515" s="59">
        <v>-1300000</v>
      </c>
      <c r="N515" s="59">
        <v>10239445</v>
      </c>
    </row>
    <row r="516" spans="1:14" x14ac:dyDescent="0.25">
      <c r="A516" s="1">
        <v>5130601</v>
      </c>
      <c r="B516" s="1" t="s">
        <v>101</v>
      </c>
      <c r="C516" s="1" t="s">
        <v>236</v>
      </c>
      <c r="D516" s="1" t="s">
        <v>399</v>
      </c>
      <c r="E516" s="1">
        <v>9</v>
      </c>
      <c r="F516" s="1" t="s">
        <v>132</v>
      </c>
      <c r="G516" s="1">
        <v>90015</v>
      </c>
      <c r="H516" s="1" t="s">
        <v>207</v>
      </c>
      <c r="I516" s="1" t="s">
        <v>130</v>
      </c>
      <c r="J516" s="60" t="s">
        <v>49</v>
      </c>
      <c r="K516" s="59">
        <v>1300000</v>
      </c>
      <c r="L516" s="59">
        <v>0</v>
      </c>
      <c r="M516" s="59">
        <v>1300000</v>
      </c>
      <c r="N516" s="59">
        <v>11539445</v>
      </c>
    </row>
    <row r="517" spans="1:14" x14ac:dyDescent="0.25">
      <c r="A517" s="1">
        <v>5130601</v>
      </c>
      <c r="B517" s="1" t="s">
        <v>101</v>
      </c>
      <c r="C517" s="1" t="s">
        <v>236</v>
      </c>
      <c r="D517" s="1" t="s">
        <v>402</v>
      </c>
      <c r="E517" s="1">
        <v>10</v>
      </c>
      <c r="F517" s="1" t="s">
        <v>132</v>
      </c>
      <c r="G517" s="1">
        <v>100018</v>
      </c>
      <c r="H517" s="1" t="s">
        <v>427</v>
      </c>
      <c r="I517" s="1" t="s">
        <v>130</v>
      </c>
      <c r="J517" s="60" t="s">
        <v>49</v>
      </c>
      <c r="K517" s="59">
        <v>0</v>
      </c>
      <c r="L517" s="59">
        <v>1300000</v>
      </c>
      <c r="M517" s="59">
        <v>-1300000</v>
      </c>
      <c r="N517" s="59">
        <v>10239445</v>
      </c>
    </row>
    <row r="518" spans="1:14" x14ac:dyDescent="0.25">
      <c r="A518" s="1">
        <v>5130601</v>
      </c>
      <c r="B518" s="1" t="s">
        <v>101</v>
      </c>
      <c r="C518" s="1" t="s">
        <v>236</v>
      </c>
      <c r="D518" s="1" t="s">
        <v>402</v>
      </c>
      <c r="E518" s="1">
        <v>10</v>
      </c>
      <c r="F518" s="1" t="s">
        <v>132</v>
      </c>
      <c r="G518" s="1">
        <v>100019</v>
      </c>
      <c r="H518" s="1" t="s">
        <v>208</v>
      </c>
      <c r="I518" s="1" t="s">
        <v>130</v>
      </c>
      <c r="J518" s="60" t="s">
        <v>49</v>
      </c>
      <c r="K518" s="59">
        <v>1300000</v>
      </c>
      <c r="L518" s="59">
        <v>0</v>
      </c>
      <c r="M518" s="59">
        <v>1300000</v>
      </c>
      <c r="N518" s="59">
        <v>11539445</v>
      </c>
    </row>
    <row r="519" spans="1:14" x14ac:dyDescent="0.25">
      <c r="A519" s="1">
        <v>5130601</v>
      </c>
      <c r="B519" s="1" t="s">
        <v>101</v>
      </c>
      <c r="C519" s="1" t="s">
        <v>236</v>
      </c>
      <c r="D519" s="1" t="s">
        <v>402</v>
      </c>
      <c r="E519" s="1">
        <v>10</v>
      </c>
      <c r="F519" s="1" t="s">
        <v>132</v>
      </c>
      <c r="G519" s="1">
        <v>100017</v>
      </c>
      <c r="H519" s="1" t="s">
        <v>208</v>
      </c>
      <c r="I519" s="1" t="s">
        <v>130</v>
      </c>
      <c r="J519" s="60" t="s">
        <v>49</v>
      </c>
      <c r="K519" s="59">
        <v>1300000</v>
      </c>
      <c r="L519" s="59">
        <v>0</v>
      </c>
      <c r="M519" s="59">
        <v>1300000</v>
      </c>
      <c r="N519" s="59">
        <v>12839445</v>
      </c>
    </row>
    <row r="520" spans="1:14" x14ac:dyDescent="0.25">
      <c r="A520" s="1">
        <v>5130601</v>
      </c>
      <c r="B520" s="1" t="s">
        <v>101</v>
      </c>
      <c r="C520" s="1" t="s">
        <v>236</v>
      </c>
      <c r="D520" s="1" t="s">
        <v>403</v>
      </c>
      <c r="E520" s="1">
        <v>11</v>
      </c>
      <c r="F520" s="1" t="s">
        <v>132</v>
      </c>
      <c r="G520" s="1">
        <v>110015</v>
      </c>
      <c r="H520" s="1" t="s">
        <v>427</v>
      </c>
      <c r="I520" s="1" t="s">
        <v>130</v>
      </c>
      <c r="J520" s="60" t="s">
        <v>49</v>
      </c>
      <c r="K520" s="59">
        <v>0</v>
      </c>
      <c r="L520" s="59">
        <v>1300000</v>
      </c>
      <c r="M520" s="59">
        <v>-1300000</v>
      </c>
      <c r="N520" s="59">
        <v>11539445</v>
      </c>
    </row>
    <row r="521" spans="1:14" x14ac:dyDescent="0.25">
      <c r="A521" s="1">
        <v>5130601</v>
      </c>
      <c r="B521" s="1" t="s">
        <v>101</v>
      </c>
      <c r="C521" s="1" t="s">
        <v>236</v>
      </c>
      <c r="D521" s="1" t="s">
        <v>403</v>
      </c>
      <c r="E521" s="1">
        <v>11</v>
      </c>
      <c r="F521" s="1" t="s">
        <v>132</v>
      </c>
      <c r="G521" s="1">
        <v>110014</v>
      </c>
      <c r="H521" s="1" t="s">
        <v>427</v>
      </c>
      <c r="I521" s="1" t="s">
        <v>130</v>
      </c>
      <c r="J521" s="60" t="s">
        <v>49</v>
      </c>
      <c r="K521" s="59">
        <v>0</v>
      </c>
      <c r="L521" s="59">
        <v>1300000</v>
      </c>
      <c r="M521" s="59">
        <v>-1300000</v>
      </c>
      <c r="N521" s="59">
        <v>10239445</v>
      </c>
    </row>
    <row r="522" spans="1:14" x14ac:dyDescent="0.25">
      <c r="A522" s="1">
        <v>5130601</v>
      </c>
      <c r="B522" s="1" t="s">
        <v>101</v>
      </c>
      <c r="C522" s="1" t="s">
        <v>236</v>
      </c>
      <c r="D522" s="1" t="s">
        <v>403</v>
      </c>
      <c r="E522" s="1">
        <v>11</v>
      </c>
      <c r="F522" s="1" t="s">
        <v>132</v>
      </c>
      <c r="G522" s="1">
        <v>110016</v>
      </c>
      <c r="H522" s="1" t="s">
        <v>427</v>
      </c>
      <c r="I522" s="1" t="s">
        <v>130</v>
      </c>
      <c r="J522" s="60" t="s">
        <v>49</v>
      </c>
      <c r="K522" s="59">
        <v>0</v>
      </c>
      <c r="L522" s="59">
        <v>1300000</v>
      </c>
      <c r="M522" s="59">
        <v>-1300000</v>
      </c>
      <c r="N522" s="59">
        <v>8939445</v>
      </c>
    </row>
    <row r="523" spans="1:14" x14ac:dyDescent="0.25">
      <c r="A523" s="1">
        <v>5130601</v>
      </c>
      <c r="B523" s="1" t="s">
        <v>101</v>
      </c>
      <c r="C523" s="1" t="s">
        <v>236</v>
      </c>
      <c r="D523" s="1" t="s">
        <v>365</v>
      </c>
      <c r="E523" s="1">
        <v>11</v>
      </c>
      <c r="F523" s="1" t="s">
        <v>132</v>
      </c>
      <c r="G523" s="1">
        <v>110010</v>
      </c>
      <c r="H523" s="1" t="s">
        <v>367</v>
      </c>
      <c r="I523" s="1" t="s">
        <v>130</v>
      </c>
      <c r="J523" s="60" t="s">
        <v>49</v>
      </c>
      <c r="K523" s="59">
        <v>0</v>
      </c>
      <c r="L523" s="59">
        <v>5344215</v>
      </c>
      <c r="M523" s="59">
        <v>-5344215</v>
      </c>
      <c r="N523" s="59">
        <v>3595230</v>
      </c>
    </row>
    <row r="524" spans="1:14" x14ac:dyDescent="0.25">
      <c r="A524" s="1">
        <v>5130601</v>
      </c>
      <c r="B524" s="1" t="s">
        <v>101</v>
      </c>
      <c r="C524" s="1" t="s">
        <v>236</v>
      </c>
      <c r="D524" s="1" t="s">
        <v>365</v>
      </c>
      <c r="E524" s="1">
        <v>11</v>
      </c>
      <c r="F524" s="1" t="s">
        <v>132</v>
      </c>
      <c r="G524" s="1">
        <v>110011</v>
      </c>
      <c r="H524" s="1" t="s">
        <v>366</v>
      </c>
      <c r="I524" s="1" t="s">
        <v>130</v>
      </c>
      <c r="J524" s="60" t="s">
        <v>49</v>
      </c>
      <c r="K524" s="59">
        <v>5344215</v>
      </c>
      <c r="L524" s="59">
        <v>0</v>
      </c>
      <c r="M524" s="59">
        <v>5344215</v>
      </c>
      <c r="N524" s="59">
        <v>8939445</v>
      </c>
    </row>
    <row r="525" spans="1:14" x14ac:dyDescent="0.25">
      <c r="A525" s="1">
        <v>5130601</v>
      </c>
      <c r="B525" s="1" t="s">
        <v>101</v>
      </c>
      <c r="C525" s="1" t="s">
        <v>236</v>
      </c>
      <c r="D525" s="1" t="s">
        <v>365</v>
      </c>
      <c r="E525" s="1">
        <v>11</v>
      </c>
      <c r="F525" s="1" t="s">
        <v>132</v>
      </c>
      <c r="G525" s="1">
        <v>110009</v>
      </c>
      <c r="H525" s="1" t="s">
        <v>366</v>
      </c>
      <c r="I525" s="1" t="s">
        <v>130</v>
      </c>
      <c r="J525" s="60" t="s">
        <v>49</v>
      </c>
      <c r="K525" s="59">
        <v>5344215</v>
      </c>
      <c r="L525" s="59">
        <v>0</v>
      </c>
      <c r="M525" s="59">
        <v>5344215</v>
      </c>
      <c r="N525" s="59">
        <v>14283660</v>
      </c>
    </row>
    <row r="526" spans="1:14" x14ac:dyDescent="0.25">
      <c r="A526" s="1">
        <v>5130601</v>
      </c>
      <c r="B526" s="1" t="s">
        <v>101</v>
      </c>
      <c r="C526" s="1" t="s">
        <v>236</v>
      </c>
      <c r="D526" s="1" t="s">
        <v>405</v>
      </c>
      <c r="E526" s="1">
        <v>11</v>
      </c>
      <c r="F526" s="1" t="s">
        <v>132</v>
      </c>
      <c r="G526" s="1">
        <v>110021</v>
      </c>
      <c r="H526" s="1" t="s">
        <v>428</v>
      </c>
      <c r="I526" s="1" t="s">
        <v>130</v>
      </c>
      <c r="J526" s="60" t="s">
        <v>49</v>
      </c>
      <c r="K526" s="59">
        <v>1300000</v>
      </c>
      <c r="L526" s="59">
        <v>0</v>
      </c>
      <c r="M526" s="59">
        <v>1300000</v>
      </c>
      <c r="N526" s="59">
        <v>15583660</v>
      </c>
    </row>
    <row r="527" spans="1:14" x14ac:dyDescent="0.25">
      <c r="A527" s="1">
        <v>5130601</v>
      </c>
      <c r="B527" s="1" t="s">
        <v>101</v>
      </c>
      <c r="C527" s="1" t="s">
        <v>236</v>
      </c>
      <c r="D527" s="1" t="s">
        <v>454</v>
      </c>
      <c r="E527" s="1">
        <v>12</v>
      </c>
      <c r="F527" s="1" t="s">
        <v>132</v>
      </c>
      <c r="G527" s="1">
        <v>120021</v>
      </c>
      <c r="H527" s="1" t="s">
        <v>427</v>
      </c>
      <c r="I527" s="1" t="s">
        <v>130</v>
      </c>
      <c r="J527" s="60" t="s">
        <v>49</v>
      </c>
      <c r="K527" s="59">
        <v>0</v>
      </c>
      <c r="L527" s="59">
        <v>1300000</v>
      </c>
      <c r="M527" s="59">
        <v>-1300000</v>
      </c>
      <c r="N527" s="59">
        <v>14283660</v>
      </c>
    </row>
    <row r="528" spans="1:14" x14ac:dyDescent="0.25">
      <c r="A528" s="1">
        <v>5130601</v>
      </c>
      <c r="B528" s="1" t="s">
        <v>101</v>
      </c>
      <c r="C528" s="1" t="s">
        <v>236</v>
      </c>
      <c r="D528" s="1" t="s">
        <v>464</v>
      </c>
      <c r="E528" s="1">
        <v>12</v>
      </c>
      <c r="F528" s="1" t="s">
        <v>132</v>
      </c>
      <c r="G528" s="1">
        <v>120015</v>
      </c>
      <c r="H528" s="1" t="s">
        <v>465</v>
      </c>
      <c r="I528" s="1" t="s">
        <v>130</v>
      </c>
      <c r="J528" s="60" t="s">
        <v>49</v>
      </c>
      <c r="K528" s="59">
        <v>1310862</v>
      </c>
      <c r="L528" s="59">
        <v>0</v>
      </c>
      <c r="M528" s="59">
        <v>1310862</v>
      </c>
      <c r="N528" s="59">
        <v>15594522</v>
      </c>
    </row>
    <row r="529" spans="1:14" x14ac:dyDescent="0.25">
      <c r="A529" s="1">
        <v>5130601</v>
      </c>
      <c r="B529" s="1" t="s">
        <v>101</v>
      </c>
      <c r="C529" s="1" t="s">
        <v>236</v>
      </c>
      <c r="D529" s="1" t="s">
        <v>468</v>
      </c>
      <c r="E529" s="1">
        <v>12</v>
      </c>
      <c r="F529" s="1" t="s">
        <v>132</v>
      </c>
      <c r="G529" s="1">
        <v>120022</v>
      </c>
      <c r="H529" s="1" t="s">
        <v>471</v>
      </c>
      <c r="I529" s="1" t="s">
        <v>130</v>
      </c>
      <c r="J529" s="60" t="s">
        <v>49</v>
      </c>
      <c r="K529" s="59">
        <v>1300000</v>
      </c>
      <c r="L529" s="59">
        <v>0</v>
      </c>
      <c r="M529" s="59">
        <v>1300000</v>
      </c>
      <c r="N529" s="59">
        <v>16894522</v>
      </c>
    </row>
    <row r="530" spans="1:14" x14ac:dyDescent="0.25">
      <c r="A530" s="1">
        <v>5130908</v>
      </c>
      <c r="B530" s="1" t="s">
        <v>243</v>
      </c>
      <c r="C530" s="1" t="s">
        <v>452</v>
      </c>
      <c r="D530" s="1" t="s">
        <v>282</v>
      </c>
      <c r="E530" s="1">
        <v>1</v>
      </c>
      <c r="F530" s="1" t="s">
        <v>132</v>
      </c>
      <c r="G530" s="1">
        <v>10012</v>
      </c>
      <c r="H530" s="1" t="s">
        <v>283</v>
      </c>
      <c r="I530" s="1" t="s">
        <v>130</v>
      </c>
      <c r="J530" s="60" t="s">
        <v>49</v>
      </c>
      <c r="K530" s="59">
        <v>184916</v>
      </c>
      <c r="L530" s="59">
        <v>0</v>
      </c>
      <c r="M530" s="59">
        <v>184916</v>
      </c>
      <c r="N530" s="59">
        <v>184916</v>
      </c>
    </row>
    <row r="531" spans="1:14" x14ac:dyDescent="0.25">
      <c r="A531" s="1">
        <v>5131000</v>
      </c>
      <c r="B531" s="1" t="s">
        <v>189</v>
      </c>
      <c r="C531" s="1" t="s">
        <v>237</v>
      </c>
      <c r="D531" s="1" t="s">
        <v>372</v>
      </c>
      <c r="E531" s="1">
        <v>1</v>
      </c>
      <c r="F531" s="1" t="s">
        <v>132</v>
      </c>
      <c r="G531" s="1">
        <v>10015</v>
      </c>
      <c r="H531" s="1" t="s">
        <v>380</v>
      </c>
      <c r="I531" s="1" t="s">
        <v>130</v>
      </c>
      <c r="J531" s="60" t="s">
        <v>49</v>
      </c>
      <c r="K531" s="59">
        <v>104921</v>
      </c>
      <c r="L531" s="59">
        <v>0</v>
      </c>
      <c r="M531" s="59">
        <v>104921</v>
      </c>
      <c r="N531" s="59">
        <v>104921</v>
      </c>
    </row>
    <row r="532" spans="1:14" x14ac:dyDescent="0.25">
      <c r="A532" s="1">
        <v>5131000</v>
      </c>
      <c r="B532" s="1" t="s">
        <v>189</v>
      </c>
      <c r="C532" s="1" t="s">
        <v>237</v>
      </c>
      <c r="D532" s="1" t="s">
        <v>381</v>
      </c>
      <c r="E532" s="1">
        <v>2</v>
      </c>
      <c r="F532" s="1" t="s">
        <v>132</v>
      </c>
      <c r="G532" s="1">
        <v>20008</v>
      </c>
      <c r="H532" s="1" t="s">
        <v>382</v>
      </c>
      <c r="I532" s="1" t="s">
        <v>130</v>
      </c>
      <c r="J532" s="60" t="s">
        <v>49</v>
      </c>
      <c r="K532" s="59">
        <v>0</v>
      </c>
      <c r="L532" s="59">
        <v>104921</v>
      </c>
      <c r="M532" s="59">
        <v>-104921</v>
      </c>
      <c r="N532" s="59">
        <v>0</v>
      </c>
    </row>
    <row r="533" spans="1:14" x14ac:dyDescent="0.25">
      <c r="A533" s="1">
        <v>5131000</v>
      </c>
      <c r="B533" s="1" t="s">
        <v>189</v>
      </c>
      <c r="C533" s="1" t="s">
        <v>237</v>
      </c>
      <c r="D533" s="1" t="s">
        <v>381</v>
      </c>
      <c r="E533" s="1">
        <v>2</v>
      </c>
      <c r="F533" s="1" t="s">
        <v>132</v>
      </c>
      <c r="G533" s="1">
        <v>20009</v>
      </c>
      <c r="H533" s="1" t="s">
        <v>383</v>
      </c>
      <c r="I533" s="1" t="s">
        <v>130</v>
      </c>
      <c r="J533" s="60" t="s">
        <v>49</v>
      </c>
      <c r="K533" s="59">
        <v>209839</v>
      </c>
      <c r="L533" s="59">
        <v>0</v>
      </c>
      <c r="M533" s="59">
        <v>209839</v>
      </c>
      <c r="N533" s="59">
        <v>209839</v>
      </c>
    </row>
    <row r="534" spans="1:14" x14ac:dyDescent="0.25">
      <c r="A534" s="1">
        <v>5131000</v>
      </c>
      <c r="B534" s="1" t="s">
        <v>189</v>
      </c>
      <c r="C534" s="1" t="s">
        <v>237</v>
      </c>
      <c r="D534" s="1" t="s">
        <v>384</v>
      </c>
      <c r="E534" s="1">
        <v>3</v>
      </c>
      <c r="F534" s="1" t="s">
        <v>132</v>
      </c>
      <c r="G534" s="1">
        <v>30012</v>
      </c>
      <c r="H534" s="1" t="s">
        <v>386</v>
      </c>
      <c r="I534" s="1" t="s">
        <v>130</v>
      </c>
      <c r="J534" s="60" t="s">
        <v>49</v>
      </c>
      <c r="K534" s="59">
        <v>314760</v>
      </c>
      <c r="L534" s="59">
        <v>0</v>
      </c>
      <c r="M534" s="59">
        <v>314760</v>
      </c>
      <c r="N534" s="59">
        <v>524599</v>
      </c>
    </row>
    <row r="535" spans="1:14" x14ac:dyDescent="0.25">
      <c r="A535" s="1">
        <v>5131000</v>
      </c>
      <c r="B535" s="1" t="s">
        <v>189</v>
      </c>
      <c r="C535" s="1" t="s">
        <v>237</v>
      </c>
      <c r="D535" s="1" t="s">
        <v>384</v>
      </c>
      <c r="E535" s="1">
        <v>3</v>
      </c>
      <c r="F535" s="1" t="s">
        <v>132</v>
      </c>
      <c r="G535" s="1">
        <v>30011</v>
      </c>
      <c r="H535" s="1" t="s">
        <v>385</v>
      </c>
      <c r="I535" s="1" t="s">
        <v>130</v>
      </c>
      <c r="J535" s="60" t="s">
        <v>49</v>
      </c>
      <c r="K535" s="59">
        <v>0</v>
      </c>
      <c r="L535" s="59">
        <v>209839</v>
      </c>
      <c r="M535" s="59">
        <v>-209839</v>
      </c>
      <c r="N535" s="59">
        <v>314760</v>
      </c>
    </row>
    <row r="536" spans="1:14" x14ac:dyDescent="0.25">
      <c r="A536" s="1">
        <v>5131000</v>
      </c>
      <c r="B536" s="1" t="s">
        <v>189</v>
      </c>
      <c r="C536" s="1" t="s">
        <v>237</v>
      </c>
      <c r="D536" s="1" t="s">
        <v>387</v>
      </c>
      <c r="E536" s="1">
        <v>4</v>
      </c>
      <c r="F536" s="1" t="s">
        <v>132</v>
      </c>
      <c r="G536" s="1">
        <v>40010</v>
      </c>
      <c r="H536" s="1" t="s">
        <v>389</v>
      </c>
      <c r="I536" s="1" t="s">
        <v>130</v>
      </c>
      <c r="J536" s="60" t="s">
        <v>49</v>
      </c>
      <c r="K536" s="59">
        <v>419678</v>
      </c>
      <c r="L536" s="59">
        <v>0</v>
      </c>
      <c r="M536" s="59">
        <v>419678</v>
      </c>
      <c r="N536" s="59">
        <v>734438</v>
      </c>
    </row>
    <row r="537" spans="1:14" x14ac:dyDescent="0.25">
      <c r="A537" s="1">
        <v>5131000</v>
      </c>
      <c r="B537" s="1" t="s">
        <v>189</v>
      </c>
      <c r="C537" s="1" t="s">
        <v>237</v>
      </c>
      <c r="D537" s="1" t="s">
        <v>387</v>
      </c>
      <c r="E537" s="1">
        <v>4</v>
      </c>
      <c r="F537" s="1" t="s">
        <v>132</v>
      </c>
      <c r="G537" s="1">
        <v>40009</v>
      </c>
      <c r="H537" s="1" t="s">
        <v>388</v>
      </c>
      <c r="I537" s="1" t="s">
        <v>130</v>
      </c>
      <c r="J537" s="60" t="s">
        <v>49</v>
      </c>
      <c r="K537" s="59">
        <v>0</v>
      </c>
      <c r="L537" s="59">
        <v>314760</v>
      </c>
      <c r="M537" s="59">
        <v>-314760</v>
      </c>
      <c r="N537" s="59">
        <v>419678</v>
      </c>
    </row>
    <row r="538" spans="1:14" x14ac:dyDescent="0.25">
      <c r="A538" s="1">
        <v>5131000</v>
      </c>
      <c r="B538" s="1" t="s">
        <v>189</v>
      </c>
      <c r="C538" s="1" t="s">
        <v>237</v>
      </c>
      <c r="D538" s="1" t="s">
        <v>390</v>
      </c>
      <c r="E538" s="1">
        <v>5</v>
      </c>
      <c r="F538" s="1" t="s">
        <v>132</v>
      </c>
      <c r="G538" s="1">
        <v>50011</v>
      </c>
      <c r="H538" s="1" t="s">
        <v>391</v>
      </c>
      <c r="I538" s="1" t="s">
        <v>130</v>
      </c>
      <c r="J538" s="60" t="s">
        <v>49</v>
      </c>
      <c r="K538" s="59">
        <v>524599</v>
      </c>
      <c r="L538" s="59">
        <v>0</v>
      </c>
      <c r="M538" s="59">
        <v>524599</v>
      </c>
      <c r="N538" s="59">
        <v>944277</v>
      </c>
    </row>
    <row r="539" spans="1:14" x14ac:dyDescent="0.25">
      <c r="A539" s="1">
        <v>5131000</v>
      </c>
      <c r="B539" s="1" t="s">
        <v>189</v>
      </c>
      <c r="C539" s="1" t="s">
        <v>237</v>
      </c>
      <c r="D539" s="1" t="s">
        <v>390</v>
      </c>
      <c r="E539" s="1">
        <v>5</v>
      </c>
      <c r="F539" s="1" t="s">
        <v>132</v>
      </c>
      <c r="G539" s="1">
        <v>50010</v>
      </c>
      <c r="H539" s="1" t="s">
        <v>194</v>
      </c>
      <c r="I539" s="1" t="s">
        <v>130</v>
      </c>
      <c r="J539" s="60" t="s">
        <v>49</v>
      </c>
      <c r="K539" s="59">
        <v>0</v>
      </c>
      <c r="L539" s="59">
        <v>419678</v>
      </c>
      <c r="M539" s="59">
        <v>-419678</v>
      </c>
      <c r="N539" s="59">
        <v>524599</v>
      </c>
    </row>
    <row r="540" spans="1:14" x14ac:dyDescent="0.25">
      <c r="A540" s="1">
        <v>5131000</v>
      </c>
      <c r="B540" s="1" t="s">
        <v>189</v>
      </c>
      <c r="C540" s="1" t="s">
        <v>237</v>
      </c>
      <c r="D540" s="1" t="s">
        <v>392</v>
      </c>
      <c r="E540" s="1">
        <v>6</v>
      </c>
      <c r="F540" s="1" t="s">
        <v>132</v>
      </c>
      <c r="G540" s="1">
        <v>60010</v>
      </c>
      <c r="H540" s="1" t="s">
        <v>393</v>
      </c>
      <c r="I540" s="1" t="s">
        <v>130</v>
      </c>
      <c r="J540" s="60" t="s">
        <v>49</v>
      </c>
      <c r="K540" s="59">
        <v>629518</v>
      </c>
      <c r="L540" s="59">
        <v>0</v>
      </c>
      <c r="M540" s="59">
        <v>629518</v>
      </c>
      <c r="N540" s="59">
        <v>1154117</v>
      </c>
    </row>
    <row r="541" spans="1:14" x14ac:dyDescent="0.25">
      <c r="A541" s="1">
        <v>5131000</v>
      </c>
      <c r="B541" s="1" t="s">
        <v>189</v>
      </c>
      <c r="C541" s="1" t="s">
        <v>237</v>
      </c>
      <c r="D541" s="1" t="s">
        <v>392</v>
      </c>
      <c r="E541" s="1">
        <v>6</v>
      </c>
      <c r="F541" s="1" t="s">
        <v>132</v>
      </c>
      <c r="G541" s="1">
        <v>60009</v>
      </c>
      <c r="H541" s="1" t="s">
        <v>388</v>
      </c>
      <c r="I541" s="1" t="s">
        <v>130</v>
      </c>
      <c r="J541" s="60" t="s">
        <v>49</v>
      </c>
      <c r="K541" s="59">
        <v>0</v>
      </c>
      <c r="L541" s="59">
        <v>524599</v>
      </c>
      <c r="M541" s="59">
        <v>-524599</v>
      </c>
      <c r="N541" s="59">
        <v>629518</v>
      </c>
    </row>
    <row r="542" spans="1:14" x14ac:dyDescent="0.25">
      <c r="A542" s="1">
        <v>5131000</v>
      </c>
      <c r="B542" s="1" t="s">
        <v>189</v>
      </c>
      <c r="C542" s="1" t="s">
        <v>237</v>
      </c>
      <c r="D542" s="1" t="s">
        <v>394</v>
      </c>
      <c r="E542" s="1">
        <v>7</v>
      </c>
      <c r="F542" s="1" t="s">
        <v>132</v>
      </c>
      <c r="G542" s="1">
        <v>70013</v>
      </c>
      <c r="H542" s="1" t="s">
        <v>396</v>
      </c>
      <c r="I542" s="1" t="s">
        <v>130</v>
      </c>
      <c r="J542" s="60" t="s">
        <v>49</v>
      </c>
      <c r="K542" s="59">
        <v>734438</v>
      </c>
      <c r="L542" s="59">
        <v>0</v>
      </c>
      <c r="M542" s="59">
        <v>734438</v>
      </c>
      <c r="N542" s="59">
        <v>1363956</v>
      </c>
    </row>
    <row r="543" spans="1:14" x14ac:dyDescent="0.25">
      <c r="A543" s="1">
        <v>5131000</v>
      </c>
      <c r="B543" s="1" t="s">
        <v>189</v>
      </c>
      <c r="C543" s="1" t="s">
        <v>237</v>
      </c>
      <c r="D543" s="1" t="s">
        <v>394</v>
      </c>
      <c r="E543" s="1">
        <v>7</v>
      </c>
      <c r="F543" s="1" t="s">
        <v>132</v>
      </c>
      <c r="G543" s="1">
        <v>70012</v>
      </c>
      <c r="H543" s="1" t="s">
        <v>395</v>
      </c>
      <c r="I543" s="1" t="s">
        <v>130</v>
      </c>
      <c r="J543" s="60" t="s">
        <v>49</v>
      </c>
      <c r="K543" s="59">
        <v>0</v>
      </c>
      <c r="L543" s="59">
        <v>629518</v>
      </c>
      <c r="M543" s="59">
        <v>-629518</v>
      </c>
      <c r="N543" s="59">
        <v>734438</v>
      </c>
    </row>
    <row r="544" spans="1:14" x14ac:dyDescent="0.25">
      <c r="A544" s="1">
        <v>5131000</v>
      </c>
      <c r="B544" s="1" t="s">
        <v>189</v>
      </c>
      <c r="C544" s="1" t="s">
        <v>237</v>
      </c>
      <c r="D544" s="1" t="s">
        <v>376</v>
      </c>
      <c r="E544" s="1">
        <v>8</v>
      </c>
      <c r="F544" s="1" t="s">
        <v>132</v>
      </c>
      <c r="G544" s="1">
        <v>80025</v>
      </c>
      <c r="H544" s="1" t="s">
        <v>395</v>
      </c>
      <c r="I544" s="1" t="s">
        <v>130</v>
      </c>
      <c r="J544" s="60" t="s">
        <v>49</v>
      </c>
      <c r="K544" s="59">
        <v>0</v>
      </c>
      <c r="L544" s="59">
        <v>734438</v>
      </c>
      <c r="M544" s="59">
        <v>-734438</v>
      </c>
      <c r="N544" s="59">
        <v>0</v>
      </c>
    </row>
    <row r="545" spans="1:14" x14ac:dyDescent="0.25">
      <c r="A545" s="1">
        <v>5131000</v>
      </c>
      <c r="B545" s="1" t="s">
        <v>189</v>
      </c>
      <c r="C545" s="1" t="s">
        <v>237</v>
      </c>
      <c r="D545" s="1" t="s">
        <v>376</v>
      </c>
      <c r="E545" s="1">
        <v>8</v>
      </c>
      <c r="F545" s="1" t="s">
        <v>132</v>
      </c>
      <c r="G545" s="1">
        <v>80026</v>
      </c>
      <c r="H545" s="1" t="s">
        <v>193</v>
      </c>
      <c r="I545" s="1" t="s">
        <v>130</v>
      </c>
      <c r="J545" s="60" t="s">
        <v>49</v>
      </c>
      <c r="K545" s="59">
        <v>848922</v>
      </c>
      <c r="L545" s="59">
        <v>0</v>
      </c>
      <c r="M545" s="59">
        <v>848922</v>
      </c>
      <c r="N545" s="59">
        <v>848922</v>
      </c>
    </row>
    <row r="546" spans="1:14" x14ac:dyDescent="0.25">
      <c r="A546" s="1">
        <v>5131000</v>
      </c>
      <c r="B546" s="1" t="s">
        <v>189</v>
      </c>
      <c r="C546" s="1" t="s">
        <v>237</v>
      </c>
      <c r="D546" s="1" t="s">
        <v>376</v>
      </c>
      <c r="E546" s="1">
        <v>8</v>
      </c>
      <c r="F546" s="1" t="s">
        <v>132</v>
      </c>
      <c r="G546" s="1">
        <v>80027</v>
      </c>
      <c r="H546" s="1" t="s">
        <v>194</v>
      </c>
      <c r="I546" s="1" t="s">
        <v>130</v>
      </c>
      <c r="J546" s="60" t="s">
        <v>49</v>
      </c>
      <c r="K546" s="59">
        <v>0</v>
      </c>
      <c r="L546" s="59">
        <v>848922</v>
      </c>
      <c r="M546" s="59">
        <v>-848922</v>
      </c>
      <c r="N546" s="59">
        <v>0</v>
      </c>
    </row>
    <row r="547" spans="1:14" x14ac:dyDescent="0.25">
      <c r="A547" s="1">
        <v>5131000</v>
      </c>
      <c r="B547" s="1" t="s">
        <v>189</v>
      </c>
      <c r="C547" s="1" t="s">
        <v>237</v>
      </c>
      <c r="D547" s="1" t="s">
        <v>376</v>
      </c>
      <c r="E547" s="1">
        <v>8</v>
      </c>
      <c r="F547" s="1" t="s">
        <v>132</v>
      </c>
      <c r="G547" s="1">
        <v>80028</v>
      </c>
      <c r="H547" s="1" t="s">
        <v>193</v>
      </c>
      <c r="I547" s="1" t="s">
        <v>130</v>
      </c>
      <c r="J547" s="60" t="s">
        <v>49</v>
      </c>
      <c r="K547" s="59">
        <v>849308</v>
      </c>
      <c r="L547" s="59">
        <v>0</v>
      </c>
      <c r="M547" s="59">
        <v>849308</v>
      </c>
      <c r="N547" s="59">
        <v>849308</v>
      </c>
    </row>
    <row r="548" spans="1:14" x14ac:dyDescent="0.25">
      <c r="A548" s="1">
        <v>5131000</v>
      </c>
      <c r="B548" s="1" t="s">
        <v>189</v>
      </c>
      <c r="C548" s="1" t="s">
        <v>237</v>
      </c>
      <c r="D548" s="1" t="s">
        <v>397</v>
      </c>
      <c r="E548" s="1">
        <v>9</v>
      </c>
      <c r="F548" s="1" t="s">
        <v>132</v>
      </c>
      <c r="G548" s="1">
        <v>90012</v>
      </c>
      <c r="H548" s="1" t="s">
        <v>398</v>
      </c>
      <c r="I548" s="1" t="s">
        <v>130</v>
      </c>
      <c r="J548" s="60" t="s">
        <v>49</v>
      </c>
      <c r="K548" s="59">
        <v>0</v>
      </c>
      <c r="L548" s="59">
        <v>849308</v>
      </c>
      <c r="M548" s="59">
        <v>-849308</v>
      </c>
      <c r="N548" s="59">
        <v>0</v>
      </c>
    </row>
    <row r="549" spans="1:14" x14ac:dyDescent="0.25">
      <c r="A549" s="1">
        <v>5131000</v>
      </c>
      <c r="B549" s="1" t="s">
        <v>189</v>
      </c>
      <c r="C549" s="1" t="s">
        <v>237</v>
      </c>
      <c r="D549" s="1" t="s">
        <v>399</v>
      </c>
      <c r="E549" s="1">
        <v>9</v>
      </c>
      <c r="F549" s="1" t="s">
        <v>132</v>
      </c>
      <c r="G549" s="1">
        <v>90013</v>
      </c>
      <c r="H549" s="1" t="s">
        <v>199</v>
      </c>
      <c r="I549" s="1" t="s">
        <v>130</v>
      </c>
      <c r="J549" s="60" t="s">
        <v>49</v>
      </c>
      <c r="K549" s="59">
        <v>964180</v>
      </c>
      <c r="L549" s="59">
        <v>0</v>
      </c>
      <c r="M549" s="59">
        <v>964180</v>
      </c>
      <c r="N549" s="59">
        <v>964180</v>
      </c>
    </row>
    <row r="550" spans="1:14" x14ac:dyDescent="0.25">
      <c r="A550" s="1">
        <v>5131000</v>
      </c>
      <c r="B550" s="1" t="s">
        <v>189</v>
      </c>
      <c r="C550" s="1" t="s">
        <v>237</v>
      </c>
      <c r="D550" s="1" t="s">
        <v>400</v>
      </c>
      <c r="E550" s="1">
        <v>10</v>
      </c>
      <c r="F550" s="1" t="s">
        <v>132</v>
      </c>
      <c r="G550" s="1">
        <v>100013</v>
      </c>
      <c r="H550" s="1" t="s">
        <v>401</v>
      </c>
      <c r="I550" s="1" t="s">
        <v>130</v>
      </c>
      <c r="J550" s="60" t="s">
        <v>49</v>
      </c>
      <c r="K550" s="59">
        <v>0</v>
      </c>
      <c r="L550" s="59">
        <v>964180</v>
      </c>
      <c r="M550" s="59">
        <v>-964180</v>
      </c>
      <c r="N550" s="59">
        <v>0</v>
      </c>
    </row>
    <row r="551" spans="1:14" x14ac:dyDescent="0.25">
      <c r="A551" s="1">
        <v>5131000</v>
      </c>
      <c r="B551" s="1" t="s">
        <v>189</v>
      </c>
      <c r="C551" s="1" t="s">
        <v>237</v>
      </c>
      <c r="D551" s="1" t="s">
        <v>402</v>
      </c>
      <c r="E551" s="1">
        <v>10</v>
      </c>
      <c r="F551" s="1" t="s">
        <v>132</v>
      </c>
      <c r="G551" s="1">
        <v>100014</v>
      </c>
      <c r="H551" s="1" t="s">
        <v>200</v>
      </c>
      <c r="I551" s="1" t="s">
        <v>130</v>
      </c>
      <c r="J551" s="60" t="s">
        <v>49</v>
      </c>
      <c r="K551" s="59">
        <v>1079052</v>
      </c>
      <c r="L551" s="59">
        <v>0</v>
      </c>
      <c r="M551" s="59">
        <v>1079052</v>
      </c>
      <c r="N551" s="59">
        <v>1079052</v>
      </c>
    </row>
    <row r="552" spans="1:14" x14ac:dyDescent="0.25">
      <c r="A552" s="1">
        <v>5131000</v>
      </c>
      <c r="B552" s="1" t="s">
        <v>189</v>
      </c>
      <c r="C552" s="1" t="s">
        <v>237</v>
      </c>
      <c r="D552" s="1" t="s">
        <v>403</v>
      </c>
      <c r="E552" s="1">
        <v>11</v>
      </c>
      <c r="F552" s="1" t="s">
        <v>132</v>
      </c>
      <c r="G552" s="1">
        <v>110019</v>
      </c>
      <c r="H552" s="1" t="s">
        <v>404</v>
      </c>
      <c r="I552" s="1" t="s">
        <v>130</v>
      </c>
      <c r="J552" s="60" t="s">
        <v>49</v>
      </c>
      <c r="K552" s="59">
        <v>0</v>
      </c>
      <c r="L552" s="59">
        <v>1079052</v>
      </c>
      <c r="M552" s="59">
        <v>-1079052</v>
      </c>
      <c r="N552" s="59">
        <v>0</v>
      </c>
    </row>
    <row r="553" spans="1:14" x14ac:dyDescent="0.25">
      <c r="A553" s="1">
        <v>5131000</v>
      </c>
      <c r="B553" s="1" t="s">
        <v>189</v>
      </c>
      <c r="C553" s="1" t="s">
        <v>237</v>
      </c>
      <c r="D553" s="1" t="s">
        <v>405</v>
      </c>
      <c r="E553" s="1">
        <v>11</v>
      </c>
      <c r="F553" s="1" t="s">
        <v>132</v>
      </c>
      <c r="G553" s="1">
        <v>110020</v>
      </c>
      <c r="H553" s="1" t="s">
        <v>201</v>
      </c>
      <c r="I553" s="1" t="s">
        <v>130</v>
      </c>
      <c r="J553" s="60" t="s">
        <v>49</v>
      </c>
      <c r="K553" s="59">
        <v>1193924</v>
      </c>
      <c r="L553" s="59">
        <v>0</v>
      </c>
      <c r="M553" s="59">
        <v>1193924</v>
      </c>
      <c r="N553" s="59">
        <v>1193924</v>
      </c>
    </row>
    <row r="554" spans="1:14" x14ac:dyDescent="0.25">
      <c r="A554" s="1">
        <v>5131000</v>
      </c>
      <c r="B554" s="1" t="s">
        <v>189</v>
      </c>
      <c r="C554" s="1" t="s">
        <v>237</v>
      </c>
      <c r="D554" s="1" t="s">
        <v>454</v>
      </c>
      <c r="E554" s="1">
        <v>12</v>
      </c>
      <c r="F554" s="1" t="s">
        <v>132</v>
      </c>
      <c r="G554" s="1">
        <v>120018</v>
      </c>
      <c r="H554" s="1" t="s">
        <v>467</v>
      </c>
      <c r="I554" s="1" t="s">
        <v>130</v>
      </c>
      <c r="J554" s="60" t="s">
        <v>49</v>
      </c>
      <c r="K554" s="59">
        <v>0</v>
      </c>
      <c r="L554" s="59">
        <v>1193924</v>
      </c>
      <c r="M554" s="59">
        <v>-1193924</v>
      </c>
      <c r="N554" s="59">
        <v>0</v>
      </c>
    </row>
    <row r="555" spans="1:14" x14ac:dyDescent="0.25">
      <c r="A555" s="1">
        <v>5131000</v>
      </c>
      <c r="B555" s="1" t="s">
        <v>189</v>
      </c>
      <c r="C555" s="1" t="s">
        <v>237</v>
      </c>
      <c r="D555" s="1" t="s">
        <v>468</v>
      </c>
      <c r="E555" s="1">
        <v>12</v>
      </c>
      <c r="F555" s="1" t="s">
        <v>132</v>
      </c>
      <c r="G555" s="1">
        <v>120019</v>
      </c>
      <c r="H555" s="1" t="s">
        <v>202</v>
      </c>
      <c r="I555" s="1" t="s">
        <v>130</v>
      </c>
      <c r="J555" s="60" t="s">
        <v>49</v>
      </c>
      <c r="K555" s="59">
        <v>1308795</v>
      </c>
      <c r="L555" s="59">
        <v>0</v>
      </c>
      <c r="M555" s="59">
        <v>1308795</v>
      </c>
      <c r="N555" s="59">
        <v>1308795</v>
      </c>
    </row>
    <row r="556" spans="1:14" x14ac:dyDescent="0.25">
      <c r="A556" s="1">
        <v>5135003</v>
      </c>
      <c r="B556" s="1" t="s">
        <v>79</v>
      </c>
      <c r="C556" s="1" t="s">
        <v>238</v>
      </c>
      <c r="D556" s="1" t="s">
        <v>429</v>
      </c>
      <c r="E556" s="1">
        <v>6</v>
      </c>
      <c r="F556" s="1" t="s">
        <v>132</v>
      </c>
      <c r="G556" s="1">
        <v>60003</v>
      </c>
      <c r="H556" s="1" t="s">
        <v>430</v>
      </c>
      <c r="I556" s="1" t="s">
        <v>136</v>
      </c>
      <c r="J556" s="60" t="s">
        <v>49</v>
      </c>
      <c r="K556" s="59">
        <v>200000</v>
      </c>
      <c r="L556" s="59">
        <v>0</v>
      </c>
      <c r="M556" s="59">
        <v>200000</v>
      </c>
      <c r="N556" s="59">
        <v>200000</v>
      </c>
    </row>
    <row r="557" spans="1:14" x14ac:dyDescent="0.25">
      <c r="A557" s="1">
        <v>5135003</v>
      </c>
      <c r="B557" s="1" t="s">
        <v>79</v>
      </c>
      <c r="C557" s="1" t="s">
        <v>238</v>
      </c>
      <c r="D557" s="1" t="s">
        <v>402</v>
      </c>
      <c r="E557" s="1">
        <v>10</v>
      </c>
      <c r="F557" s="1" t="s">
        <v>132</v>
      </c>
      <c r="G557" s="1">
        <v>100004</v>
      </c>
      <c r="H557" s="1" t="s">
        <v>432</v>
      </c>
      <c r="I557" s="1" t="s">
        <v>130</v>
      </c>
      <c r="J557" s="60" t="s">
        <v>49</v>
      </c>
      <c r="K557" s="59">
        <v>194444</v>
      </c>
      <c r="L557" s="59">
        <v>0</v>
      </c>
      <c r="M557" s="59">
        <v>194444</v>
      </c>
      <c r="N557" s="59">
        <v>394444</v>
      </c>
    </row>
    <row r="558" spans="1:14" x14ac:dyDescent="0.25">
      <c r="A558" s="1">
        <v>5140101</v>
      </c>
      <c r="B558" s="1" t="s">
        <v>268</v>
      </c>
      <c r="C558" s="1" t="s">
        <v>453</v>
      </c>
      <c r="D558" s="1" t="s">
        <v>348</v>
      </c>
      <c r="E558" s="1">
        <v>8</v>
      </c>
      <c r="F558" s="1" t="s">
        <v>132</v>
      </c>
      <c r="G558" s="1">
        <v>80017</v>
      </c>
      <c r="H558" s="1" t="s">
        <v>349</v>
      </c>
      <c r="I558" s="1" t="s">
        <v>136</v>
      </c>
      <c r="J558" s="60" t="s">
        <v>49</v>
      </c>
      <c r="K558" s="59">
        <v>39842</v>
      </c>
      <c r="L558" s="59">
        <v>0</v>
      </c>
      <c r="M558" s="59">
        <v>39842</v>
      </c>
      <c r="N558" s="59">
        <v>39842</v>
      </c>
    </row>
    <row r="559" spans="1:14" x14ac:dyDescent="0.25">
      <c r="A559" s="1">
        <v>5140101</v>
      </c>
      <c r="B559" s="1" t="s">
        <v>268</v>
      </c>
      <c r="C559" s="1" t="s">
        <v>453</v>
      </c>
      <c r="D559" s="1" t="s">
        <v>417</v>
      </c>
      <c r="E559" s="1">
        <v>9</v>
      </c>
      <c r="F559" s="1" t="s">
        <v>132</v>
      </c>
      <c r="G559" s="1">
        <v>90002</v>
      </c>
      <c r="H559" s="1" t="s">
        <v>418</v>
      </c>
      <c r="I559" s="1" t="s">
        <v>136</v>
      </c>
      <c r="J559" s="60" t="s">
        <v>49</v>
      </c>
      <c r="K559" s="59">
        <v>39842</v>
      </c>
      <c r="L559" s="59">
        <v>0</v>
      </c>
      <c r="M559" s="59">
        <v>39842</v>
      </c>
      <c r="N559" s="59">
        <v>79684</v>
      </c>
    </row>
    <row r="560" spans="1:14" x14ac:dyDescent="0.25">
      <c r="A560" s="1">
        <v>5140101</v>
      </c>
      <c r="B560" s="1" t="s">
        <v>268</v>
      </c>
      <c r="C560" s="1" t="s">
        <v>453</v>
      </c>
      <c r="D560" s="1" t="s">
        <v>399</v>
      </c>
      <c r="E560" s="1">
        <v>9</v>
      </c>
      <c r="F560" s="1" t="s">
        <v>132</v>
      </c>
      <c r="G560" s="1">
        <v>90003</v>
      </c>
      <c r="H560" s="1" t="s">
        <v>419</v>
      </c>
      <c r="I560" s="1" t="s">
        <v>136</v>
      </c>
      <c r="J560" s="60" t="s">
        <v>49</v>
      </c>
      <c r="K560" s="59">
        <v>0</v>
      </c>
      <c r="L560" s="59">
        <v>39842</v>
      </c>
      <c r="M560" s="59">
        <v>-39842</v>
      </c>
      <c r="N560" s="59">
        <v>39842</v>
      </c>
    </row>
    <row r="561" spans="1:14" x14ac:dyDescent="0.25">
      <c r="A561" s="1">
        <v>5135003</v>
      </c>
      <c r="B561" s="1" t="s">
        <v>79</v>
      </c>
      <c r="C561" s="1" t="str">
        <f t="shared" ref="C561:C567" si="0">+A561&amp;" "&amp;B561</f>
        <v>5135003 Observatorio Fiscal</v>
      </c>
      <c r="D561" s="1" t="s">
        <v>178</v>
      </c>
      <c r="E561" s="1">
        <v>8</v>
      </c>
      <c r="F561" s="1" t="s">
        <v>132</v>
      </c>
      <c r="G561" s="1">
        <v>80003</v>
      </c>
      <c r="H561" s="1" t="s">
        <v>179</v>
      </c>
      <c r="I561" s="1" t="s">
        <v>136</v>
      </c>
      <c r="J561" s="60" t="s">
        <v>49</v>
      </c>
      <c r="K561" s="59">
        <v>660000</v>
      </c>
      <c r="L561" s="59">
        <v>0</v>
      </c>
      <c r="M561" s="59">
        <f t="shared" ref="M561:M567" si="1">+K561-L561</f>
        <v>660000</v>
      </c>
      <c r="N561" s="59">
        <v>6955394</v>
      </c>
    </row>
    <row r="562" spans="1:14" x14ac:dyDescent="0.25">
      <c r="A562" s="1">
        <v>5135004</v>
      </c>
      <c r="B562" s="1" t="s">
        <v>134</v>
      </c>
      <c r="C562" s="1" t="str">
        <f t="shared" si="0"/>
        <v>5135004 Marco regulatorio para la solidaridad</v>
      </c>
      <c r="D562" s="1" t="s">
        <v>135</v>
      </c>
      <c r="E562" s="1">
        <v>6</v>
      </c>
      <c r="F562" s="1" t="s">
        <v>132</v>
      </c>
      <c r="G562" s="1">
        <v>60021</v>
      </c>
      <c r="H562" s="1" t="s">
        <v>131</v>
      </c>
      <c r="I562" s="1" t="s">
        <v>130</v>
      </c>
      <c r="J562" s="60" t="s">
        <v>49</v>
      </c>
      <c r="K562" s="59">
        <v>0</v>
      </c>
      <c r="L562" s="59">
        <v>78000</v>
      </c>
      <c r="M562" s="59">
        <f t="shared" si="1"/>
        <v>-78000</v>
      </c>
      <c r="N562" s="59">
        <v>-78000</v>
      </c>
    </row>
    <row r="563" spans="1:14" x14ac:dyDescent="0.25">
      <c r="A563" s="1">
        <v>5135004</v>
      </c>
      <c r="B563" s="1" t="s">
        <v>134</v>
      </c>
      <c r="C563" s="1" t="str">
        <f t="shared" si="0"/>
        <v>5135004 Marco regulatorio para la solidaridad</v>
      </c>
      <c r="D563" s="1" t="s">
        <v>133</v>
      </c>
      <c r="E563" s="1">
        <v>6</v>
      </c>
      <c r="F563" s="1" t="s">
        <v>132</v>
      </c>
      <c r="G563" s="1">
        <v>60004</v>
      </c>
      <c r="H563" s="1" t="s">
        <v>131</v>
      </c>
      <c r="I563" s="1" t="s">
        <v>130</v>
      </c>
      <c r="J563" s="60" t="s">
        <v>49</v>
      </c>
      <c r="K563" s="59">
        <v>78000</v>
      </c>
      <c r="L563" s="59">
        <v>0</v>
      </c>
      <c r="M563" s="59">
        <f t="shared" si="1"/>
        <v>78000</v>
      </c>
      <c r="N563" s="59">
        <v>0</v>
      </c>
    </row>
    <row r="564" spans="1:14" x14ac:dyDescent="0.25">
      <c r="A564" s="1">
        <v>5135004</v>
      </c>
      <c r="B564" s="1" t="s">
        <v>134</v>
      </c>
      <c r="C564" s="1" t="str">
        <f t="shared" si="0"/>
        <v>5135004 Marco regulatorio para la solidaridad</v>
      </c>
      <c r="D564" s="1" t="s">
        <v>198</v>
      </c>
      <c r="E564" s="1">
        <v>11</v>
      </c>
      <c r="F564" s="1" t="s">
        <v>132</v>
      </c>
      <c r="G564" s="1">
        <v>110016</v>
      </c>
      <c r="H564" s="1" t="s">
        <v>213</v>
      </c>
      <c r="I564" s="1" t="s">
        <v>130</v>
      </c>
      <c r="J564" s="60" t="s">
        <v>49</v>
      </c>
      <c r="K564" s="59">
        <v>0</v>
      </c>
      <c r="L564" s="59">
        <v>96926</v>
      </c>
      <c r="M564" s="59">
        <f t="shared" si="1"/>
        <v>-96926</v>
      </c>
      <c r="N564" s="59">
        <v>-96926</v>
      </c>
    </row>
    <row r="565" spans="1:14" x14ac:dyDescent="0.25">
      <c r="A565" s="1">
        <v>5135004</v>
      </c>
      <c r="B565" s="1" t="s">
        <v>134</v>
      </c>
      <c r="C565" s="1" t="str">
        <f t="shared" si="0"/>
        <v>5135004 Marco regulatorio para la solidaridad</v>
      </c>
      <c r="D565" s="1" t="s">
        <v>198</v>
      </c>
      <c r="E565" s="1">
        <v>11</v>
      </c>
      <c r="F565" s="1" t="s">
        <v>132</v>
      </c>
      <c r="G565" s="1">
        <v>110002</v>
      </c>
      <c r="H565" s="1" t="s">
        <v>203</v>
      </c>
      <c r="I565" s="1" t="s">
        <v>130</v>
      </c>
      <c r="J565" s="60" t="s">
        <v>49</v>
      </c>
      <c r="K565" s="59">
        <v>96926</v>
      </c>
      <c r="L565" s="59">
        <v>0</v>
      </c>
      <c r="M565" s="59">
        <f t="shared" si="1"/>
        <v>96926</v>
      </c>
      <c r="N565" s="59">
        <v>0</v>
      </c>
    </row>
    <row r="566" spans="1:14" x14ac:dyDescent="0.25">
      <c r="A566" s="1">
        <v>5150201</v>
      </c>
      <c r="B566" s="1" t="s">
        <v>195</v>
      </c>
      <c r="C566" s="1" t="str">
        <f t="shared" si="0"/>
        <v>5150201 Corrección Monetaria Activos</v>
      </c>
      <c r="D566" s="1" t="s">
        <v>178</v>
      </c>
      <c r="E566" s="1">
        <v>8</v>
      </c>
      <c r="F566" s="1" t="s">
        <v>132</v>
      </c>
      <c r="G566" s="1">
        <v>80011</v>
      </c>
      <c r="H566" s="1" t="s">
        <v>193</v>
      </c>
      <c r="I566" s="1" t="s">
        <v>130</v>
      </c>
      <c r="J566" s="60" t="s">
        <v>49</v>
      </c>
      <c r="K566" s="59">
        <v>49953</v>
      </c>
      <c r="L566" s="59">
        <v>0</v>
      </c>
      <c r="M566" s="59">
        <f t="shared" si="1"/>
        <v>49953</v>
      </c>
      <c r="N566" s="59">
        <v>49953</v>
      </c>
    </row>
    <row r="567" spans="1:14" x14ac:dyDescent="0.25">
      <c r="A567" s="1">
        <v>5150201</v>
      </c>
      <c r="B567" s="1" t="s">
        <v>195</v>
      </c>
      <c r="C567" s="1" t="str">
        <f t="shared" si="0"/>
        <v>5150201 Corrección Monetaria Activos</v>
      </c>
      <c r="D567" s="1" t="s">
        <v>178</v>
      </c>
      <c r="E567" s="1">
        <v>8</v>
      </c>
      <c r="F567" s="1" t="s">
        <v>132</v>
      </c>
      <c r="G567" s="1">
        <v>80012</v>
      </c>
      <c r="H567" s="1" t="s">
        <v>194</v>
      </c>
      <c r="I567" s="1" t="s">
        <v>130</v>
      </c>
      <c r="J567" s="60" t="s">
        <v>49</v>
      </c>
      <c r="K567" s="59">
        <v>0</v>
      </c>
      <c r="L567" s="59">
        <v>49953</v>
      </c>
      <c r="M567" s="59">
        <f t="shared" si="1"/>
        <v>-49953</v>
      </c>
      <c r="N567" s="59">
        <v>0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Hoja45">
    <pageSetUpPr fitToPage="1"/>
  </sheetPr>
  <dimension ref="A3:N40"/>
  <sheetViews>
    <sheetView topLeftCell="A4" zoomScale="90" zoomScaleNormal="90" workbookViewId="0">
      <selection activeCell="L13" sqref="L13"/>
    </sheetView>
  </sheetViews>
  <sheetFormatPr baseColWidth="10" defaultRowHeight="15" x14ac:dyDescent="0.25"/>
  <cols>
    <col min="1" max="1" width="47.5703125" bestFit="1" customWidth="1"/>
    <col min="2" max="2" width="22.42578125" hidden="1" customWidth="1"/>
    <col min="3" max="3" width="11.7109375" hidden="1" customWidth="1"/>
    <col min="4" max="11" width="12.85546875" hidden="1" customWidth="1"/>
    <col min="12" max="13" width="12.85546875" bestFit="1" customWidth="1"/>
    <col min="14" max="14" width="14" bestFit="1" customWidth="1"/>
  </cols>
  <sheetData>
    <row r="3" spans="1:14" x14ac:dyDescent="0.25">
      <c r="A3" s="2" t="s">
        <v>17</v>
      </c>
      <c r="B3" s="2" t="s">
        <v>16</v>
      </c>
    </row>
    <row r="4" spans="1:14" s="6" customFormat="1" x14ac:dyDescent="0.25">
      <c r="A4" s="5" t="s">
        <v>6</v>
      </c>
      <c r="B4" s="6">
        <v>0</v>
      </c>
      <c r="C4" s="6">
        <v>1</v>
      </c>
      <c r="D4" s="6">
        <v>3</v>
      </c>
      <c r="E4" s="6">
        <v>4</v>
      </c>
      <c r="F4" s="6">
        <v>5</v>
      </c>
      <c r="G4" s="6">
        <v>6</v>
      </c>
      <c r="H4" s="6">
        <v>7</v>
      </c>
      <c r="I4" s="6">
        <v>8</v>
      </c>
      <c r="J4" s="6">
        <v>9</v>
      </c>
      <c r="K4" s="6">
        <v>10</v>
      </c>
      <c r="L4" s="6">
        <v>11</v>
      </c>
      <c r="M4" s="6">
        <v>12</v>
      </c>
      <c r="N4" s="6" t="s">
        <v>15</v>
      </c>
    </row>
    <row r="5" spans="1:14" x14ac:dyDescent="0.25">
      <c r="A5" s="3" t="s">
        <v>7</v>
      </c>
      <c r="B5" s="4">
        <v>2588705</v>
      </c>
      <c r="C5" s="4">
        <v>-2477804</v>
      </c>
      <c r="D5" s="4">
        <v>6251777</v>
      </c>
      <c r="E5" s="4">
        <v>1025950</v>
      </c>
      <c r="F5" s="4">
        <v>2456437</v>
      </c>
      <c r="G5" s="4">
        <v>372272</v>
      </c>
      <c r="H5" s="4">
        <v>931155</v>
      </c>
      <c r="I5" s="4">
        <v>2839322</v>
      </c>
      <c r="J5" s="4">
        <v>1568416</v>
      </c>
      <c r="K5" s="4">
        <v>881489</v>
      </c>
      <c r="L5" s="4">
        <v>-7755478</v>
      </c>
      <c r="M5" s="4">
        <v>831080</v>
      </c>
      <c r="N5" s="4">
        <v>9513321</v>
      </c>
    </row>
    <row r="6" spans="1:14" x14ac:dyDescent="0.25">
      <c r="A6" s="3" t="s">
        <v>8</v>
      </c>
      <c r="B6" s="4">
        <v>4109506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>
        <v>4109506</v>
      </c>
    </row>
    <row r="7" spans="1:14" x14ac:dyDescent="0.25">
      <c r="A7" s="3" t="s">
        <v>9</v>
      </c>
      <c r="B7" s="4"/>
      <c r="C7" s="4">
        <v>0</v>
      </c>
      <c r="D7" s="4"/>
      <c r="E7" s="4">
        <v>0</v>
      </c>
      <c r="F7" s="4"/>
      <c r="G7" s="4">
        <v>0</v>
      </c>
      <c r="H7" s="4">
        <v>0</v>
      </c>
      <c r="I7" s="4"/>
      <c r="J7" s="4"/>
      <c r="K7" s="4">
        <v>0</v>
      </c>
      <c r="L7" s="4">
        <v>-117986</v>
      </c>
      <c r="M7" s="4">
        <v>96926</v>
      </c>
      <c r="N7" s="4">
        <v>-21060</v>
      </c>
    </row>
    <row r="8" spans="1:14" x14ac:dyDescent="0.25">
      <c r="A8" s="3" t="s">
        <v>10</v>
      </c>
      <c r="B8" s="4">
        <v>-4109506</v>
      </c>
      <c r="C8" s="4"/>
      <c r="D8" s="4"/>
      <c r="E8" s="4"/>
      <c r="F8" s="4"/>
      <c r="G8" s="4"/>
      <c r="H8" s="4">
        <v>-914958</v>
      </c>
      <c r="I8" s="4">
        <v>-917319</v>
      </c>
      <c r="J8" s="4">
        <v>-917851</v>
      </c>
      <c r="K8" s="4">
        <v>-919153</v>
      </c>
      <c r="L8" s="4"/>
      <c r="M8" s="4"/>
      <c r="N8" s="4">
        <v>-7778787</v>
      </c>
    </row>
    <row r="9" spans="1:14" x14ac:dyDescent="0.25">
      <c r="A9" s="3" t="s">
        <v>11</v>
      </c>
      <c r="B9" s="4"/>
      <c r="C9" s="4">
        <v>0</v>
      </c>
      <c r="D9" s="4">
        <v>-337500</v>
      </c>
      <c r="E9" s="4">
        <v>337500</v>
      </c>
      <c r="F9" s="4">
        <v>-652500</v>
      </c>
      <c r="G9" s="4">
        <v>652500</v>
      </c>
      <c r="H9" s="4">
        <v>0</v>
      </c>
      <c r="I9" s="4">
        <v>-720000</v>
      </c>
      <c r="J9" s="4">
        <v>720000</v>
      </c>
      <c r="K9" s="4"/>
      <c r="L9" s="4"/>
      <c r="M9" s="4"/>
      <c r="N9" s="4">
        <v>0</v>
      </c>
    </row>
    <row r="10" spans="1:14" x14ac:dyDescent="0.25">
      <c r="A10" s="3" t="s">
        <v>12</v>
      </c>
      <c r="B10" s="4"/>
      <c r="C10" s="4">
        <v>-75000</v>
      </c>
      <c r="D10" s="4">
        <v>-103500</v>
      </c>
      <c r="E10" s="4">
        <v>91000</v>
      </c>
      <c r="F10" s="4">
        <v>-68056</v>
      </c>
      <c r="G10" s="4">
        <v>55556</v>
      </c>
      <c r="H10" s="4">
        <v>-66000</v>
      </c>
      <c r="I10" s="4">
        <v>20000</v>
      </c>
      <c r="J10" s="4">
        <v>146000</v>
      </c>
      <c r="K10" s="4"/>
      <c r="L10" s="4"/>
      <c r="M10" s="4"/>
      <c r="N10" s="4">
        <v>0</v>
      </c>
    </row>
    <row r="11" spans="1:14" x14ac:dyDescent="0.25">
      <c r="A11" s="3" t="s">
        <v>13</v>
      </c>
      <c r="B11" s="4">
        <v>-1000000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>
        <v>-1000000</v>
      </c>
    </row>
    <row r="12" spans="1:14" x14ac:dyDescent="0.25">
      <c r="A12" s="3" t="s">
        <v>14</v>
      </c>
      <c r="B12" s="4">
        <v>2411295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>
        <v>2411295</v>
      </c>
    </row>
    <row r="13" spans="1:14" x14ac:dyDescent="0.25">
      <c r="A13" s="3" t="s">
        <v>214</v>
      </c>
      <c r="B13" s="7"/>
      <c r="C13" s="7">
        <v>-2600000</v>
      </c>
      <c r="D13" s="7">
        <v>-15000000</v>
      </c>
      <c r="E13" s="7">
        <v>-10000000</v>
      </c>
      <c r="F13" s="7">
        <v>-11000000</v>
      </c>
      <c r="G13" s="7">
        <v>-10000000</v>
      </c>
      <c r="H13" s="7">
        <v>-10000000</v>
      </c>
      <c r="I13" s="7">
        <v>-20994330</v>
      </c>
      <c r="J13" s="7">
        <v>-15000000</v>
      </c>
      <c r="K13" s="7">
        <v>-15000000</v>
      </c>
      <c r="L13" s="7">
        <v>-15000000</v>
      </c>
      <c r="M13" s="7">
        <v>-20000000</v>
      </c>
      <c r="N13" s="7">
        <v>-144594330</v>
      </c>
    </row>
    <row r="14" spans="1:14" x14ac:dyDescent="0.25">
      <c r="A14" s="3" t="s">
        <v>215</v>
      </c>
      <c r="B14" s="4"/>
      <c r="C14" s="4"/>
      <c r="D14" s="4"/>
      <c r="E14" s="4"/>
      <c r="F14" s="4">
        <v>0</v>
      </c>
      <c r="G14" s="4">
        <v>71043</v>
      </c>
      <c r="H14" s="4">
        <v>-71043</v>
      </c>
      <c r="I14" s="4"/>
      <c r="J14" s="4"/>
      <c r="K14" s="4"/>
      <c r="L14" s="4">
        <v>180000</v>
      </c>
      <c r="M14" s="4">
        <v>-180000</v>
      </c>
      <c r="N14" s="4">
        <v>0</v>
      </c>
    </row>
    <row r="15" spans="1:14" x14ac:dyDescent="0.25">
      <c r="A15" s="3" t="s">
        <v>216</v>
      </c>
      <c r="B15" s="4"/>
      <c r="C15" s="4"/>
      <c r="D15" s="4"/>
      <c r="E15" s="4">
        <v>0</v>
      </c>
      <c r="F15" s="4"/>
      <c r="G15" s="4"/>
      <c r="H15" s="4"/>
      <c r="I15" s="4"/>
      <c r="J15" s="4"/>
      <c r="K15" s="4"/>
      <c r="L15" s="4"/>
      <c r="M15" s="4"/>
      <c r="N15" s="4">
        <v>0</v>
      </c>
    </row>
    <row r="16" spans="1:14" x14ac:dyDescent="0.25">
      <c r="A16" s="3" t="s">
        <v>217</v>
      </c>
      <c r="B16" s="4"/>
      <c r="C16" s="4"/>
      <c r="D16" s="4"/>
      <c r="E16" s="4"/>
      <c r="F16" s="4"/>
      <c r="G16" s="4"/>
      <c r="H16" s="4"/>
      <c r="I16" s="4">
        <v>5994330</v>
      </c>
      <c r="J16" s="4"/>
      <c r="K16" s="4"/>
      <c r="L16" s="4"/>
      <c r="M16" s="4">
        <v>2003980</v>
      </c>
      <c r="N16" s="4">
        <v>7998310</v>
      </c>
    </row>
    <row r="17" spans="1:14" x14ac:dyDescent="0.25">
      <c r="A17" s="3" t="s">
        <v>218</v>
      </c>
      <c r="B17" s="4"/>
      <c r="C17" s="4"/>
      <c r="D17" s="4"/>
      <c r="E17" s="4"/>
      <c r="F17" s="4"/>
      <c r="G17" s="4"/>
      <c r="H17" s="4"/>
      <c r="I17" s="4">
        <v>-83255</v>
      </c>
      <c r="J17" s="4">
        <v>83255</v>
      </c>
      <c r="K17" s="4">
        <v>-249763</v>
      </c>
      <c r="L17" s="4">
        <v>-83256</v>
      </c>
      <c r="M17" s="4">
        <v>-250253</v>
      </c>
      <c r="N17" s="4">
        <v>-583272</v>
      </c>
    </row>
    <row r="18" spans="1:14" x14ac:dyDescent="0.25">
      <c r="A18" s="3" t="s">
        <v>219</v>
      </c>
      <c r="B18" s="4"/>
      <c r="C18" s="4"/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</row>
    <row r="19" spans="1:14" x14ac:dyDescent="0.25">
      <c r="A19" s="3" t="s">
        <v>220</v>
      </c>
      <c r="B19" s="4"/>
      <c r="C19" s="4"/>
      <c r="D19" s="4"/>
      <c r="E19" s="4">
        <v>-33820</v>
      </c>
      <c r="F19" s="4">
        <v>33820</v>
      </c>
      <c r="G19" s="4"/>
      <c r="H19" s="4"/>
      <c r="I19" s="4"/>
      <c r="J19" s="4"/>
      <c r="K19" s="4"/>
      <c r="L19" s="4"/>
      <c r="M19" s="4"/>
      <c r="N19" s="4">
        <v>0</v>
      </c>
    </row>
    <row r="20" spans="1:14" x14ac:dyDescent="0.25">
      <c r="A20" s="3" t="s">
        <v>221</v>
      </c>
      <c r="B20" s="4"/>
      <c r="C20" s="4"/>
      <c r="D20" s="4"/>
      <c r="E20" s="4">
        <v>0</v>
      </c>
      <c r="F20" s="4"/>
      <c r="G20" s="4">
        <v>0</v>
      </c>
      <c r="H20" s="4"/>
      <c r="I20" s="4"/>
      <c r="J20" s="4"/>
      <c r="K20" s="4"/>
      <c r="L20" s="4"/>
      <c r="M20" s="4"/>
      <c r="N20" s="4">
        <v>0</v>
      </c>
    </row>
    <row r="21" spans="1:14" x14ac:dyDescent="0.25">
      <c r="A21" s="3" t="s">
        <v>222</v>
      </c>
      <c r="B21" s="4">
        <v>-4000000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>
        <v>-4000000</v>
      </c>
    </row>
    <row r="22" spans="1:14" x14ac:dyDescent="0.25">
      <c r="A22" s="3" t="s">
        <v>223</v>
      </c>
      <c r="B22" s="4"/>
      <c r="C22" s="4"/>
      <c r="D22" s="4">
        <v>-299836</v>
      </c>
      <c r="E22" s="4">
        <v>1563</v>
      </c>
      <c r="F22" s="4">
        <v>1938</v>
      </c>
      <c r="G22" s="4">
        <v>1435</v>
      </c>
      <c r="H22" s="4">
        <v>1141</v>
      </c>
      <c r="I22" s="4">
        <v>-124673</v>
      </c>
      <c r="J22" s="4">
        <v>-7497</v>
      </c>
      <c r="K22" s="4">
        <v>-1107</v>
      </c>
      <c r="L22" s="4">
        <v>1628</v>
      </c>
      <c r="M22" s="4">
        <v>-371779</v>
      </c>
      <c r="N22" s="4">
        <v>-797187</v>
      </c>
    </row>
    <row r="23" spans="1:14" x14ac:dyDescent="0.25">
      <c r="A23" s="3" t="s">
        <v>224</v>
      </c>
      <c r="B23" s="4"/>
      <c r="C23" s="4"/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</row>
    <row r="24" spans="1:14" x14ac:dyDescent="0.25">
      <c r="A24" s="3" t="s">
        <v>225</v>
      </c>
      <c r="B24" s="4"/>
      <c r="C24" s="4"/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</row>
    <row r="25" spans="1:14" x14ac:dyDescent="0.25">
      <c r="A25" s="3" t="s">
        <v>226</v>
      </c>
      <c r="B25" s="4"/>
      <c r="C25" s="4"/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</row>
    <row r="26" spans="1:14" x14ac:dyDescent="0.25">
      <c r="A26" s="3" t="s">
        <v>227</v>
      </c>
      <c r="B26" s="4"/>
      <c r="C26" s="4"/>
      <c r="D26" s="4">
        <v>-345188</v>
      </c>
      <c r="E26" s="4">
        <v>-357022</v>
      </c>
      <c r="F26" s="4">
        <v>-358996</v>
      </c>
      <c r="G26" s="4">
        <v>-345187</v>
      </c>
      <c r="H26" s="4">
        <v>-355050</v>
      </c>
      <c r="I26" s="4">
        <v>-598759</v>
      </c>
      <c r="J26" s="4">
        <v>-641058</v>
      </c>
      <c r="K26" s="4">
        <v>-666366</v>
      </c>
      <c r="L26" s="4">
        <v>-641058</v>
      </c>
      <c r="M26" s="4">
        <v>-662013</v>
      </c>
      <c r="N26" s="4">
        <v>-4970697</v>
      </c>
    </row>
    <row r="27" spans="1:14" x14ac:dyDescent="0.25">
      <c r="A27" s="3" t="s">
        <v>228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>
        <v>-4500000</v>
      </c>
      <c r="N27" s="4">
        <v>-4500000</v>
      </c>
    </row>
    <row r="28" spans="1:14" x14ac:dyDescent="0.25">
      <c r="A28" s="3" t="s">
        <v>229</v>
      </c>
      <c r="B28" s="4"/>
      <c r="C28" s="4"/>
      <c r="D28" s="4">
        <v>5917503</v>
      </c>
      <c r="E28" s="4">
        <v>5917503</v>
      </c>
      <c r="F28" s="4">
        <v>5917503</v>
      </c>
      <c r="G28" s="4">
        <v>5917503</v>
      </c>
      <c r="H28" s="4">
        <v>5917503</v>
      </c>
      <c r="I28" s="4">
        <v>9989561</v>
      </c>
      <c r="J28" s="4">
        <v>10989561</v>
      </c>
      <c r="K28" s="4">
        <v>10989561</v>
      </c>
      <c r="L28" s="4">
        <v>10989561</v>
      </c>
      <c r="M28" s="4">
        <v>13915999</v>
      </c>
      <c r="N28" s="4">
        <v>86461758</v>
      </c>
    </row>
    <row r="29" spans="1:14" x14ac:dyDescent="0.25">
      <c r="A29" s="3" t="s">
        <v>230</v>
      </c>
      <c r="B29" s="4"/>
      <c r="C29" s="4"/>
      <c r="D29" s="4">
        <v>300000</v>
      </c>
      <c r="E29" s="4">
        <v>300000</v>
      </c>
      <c r="F29" s="4">
        <v>300000</v>
      </c>
      <c r="G29" s="4">
        <v>300000</v>
      </c>
      <c r="H29" s="4">
        <v>300000</v>
      </c>
      <c r="I29" s="4">
        <v>550000</v>
      </c>
      <c r="J29" s="4">
        <v>550000</v>
      </c>
      <c r="K29" s="4">
        <v>550000</v>
      </c>
      <c r="L29" s="4">
        <v>550000</v>
      </c>
      <c r="M29" s="4">
        <v>550000</v>
      </c>
      <c r="N29" s="4">
        <v>4250000</v>
      </c>
    </row>
    <row r="30" spans="1:14" x14ac:dyDescent="0.25">
      <c r="A30" s="3" t="s">
        <v>231</v>
      </c>
      <c r="B30" s="4"/>
      <c r="C30" s="4"/>
      <c r="D30" s="4">
        <v>300000</v>
      </c>
      <c r="E30" s="4">
        <v>300000</v>
      </c>
      <c r="F30" s="4">
        <v>300000</v>
      </c>
      <c r="G30" s="4">
        <v>300000</v>
      </c>
      <c r="H30" s="4">
        <v>300000</v>
      </c>
      <c r="I30" s="4">
        <v>550000</v>
      </c>
      <c r="J30" s="4">
        <v>550000</v>
      </c>
      <c r="K30" s="4">
        <v>550000</v>
      </c>
      <c r="L30" s="4">
        <v>550000</v>
      </c>
      <c r="M30" s="4">
        <v>550000</v>
      </c>
      <c r="N30" s="4">
        <v>4250000</v>
      </c>
    </row>
    <row r="31" spans="1:14" x14ac:dyDescent="0.25">
      <c r="A31" s="3" t="s">
        <v>232</v>
      </c>
      <c r="B31" s="4"/>
      <c r="C31" s="4"/>
      <c r="D31" s="4">
        <v>345188</v>
      </c>
      <c r="E31" s="4">
        <v>357022</v>
      </c>
      <c r="F31" s="4">
        <v>358996</v>
      </c>
      <c r="G31" s="4">
        <v>345187</v>
      </c>
      <c r="H31" s="4">
        <v>355050</v>
      </c>
      <c r="I31" s="4">
        <v>598759</v>
      </c>
      <c r="J31" s="4">
        <v>641058</v>
      </c>
      <c r="K31" s="4">
        <v>666366</v>
      </c>
      <c r="L31" s="4">
        <v>641058</v>
      </c>
      <c r="M31" s="4">
        <v>662013</v>
      </c>
      <c r="N31" s="4">
        <v>4970697</v>
      </c>
    </row>
    <row r="32" spans="1:14" x14ac:dyDescent="0.25">
      <c r="A32" s="3" t="s">
        <v>233</v>
      </c>
      <c r="B32" s="4"/>
      <c r="C32" s="4"/>
      <c r="D32" s="4">
        <v>247031</v>
      </c>
      <c r="E32" s="4">
        <v>247644</v>
      </c>
      <c r="F32" s="4">
        <v>248202</v>
      </c>
      <c r="G32" s="4">
        <v>248583</v>
      </c>
      <c r="H32" s="4">
        <v>259262</v>
      </c>
      <c r="I32" s="4">
        <v>435790</v>
      </c>
      <c r="J32" s="4">
        <v>483520</v>
      </c>
      <c r="K32" s="4">
        <v>483842</v>
      </c>
      <c r="L32" s="4">
        <v>484289</v>
      </c>
      <c r="M32" s="4">
        <v>540547</v>
      </c>
      <c r="N32" s="4">
        <v>3678710</v>
      </c>
    </row>
    <row r="33" spans="1:14" x14ac:dyDescent="0.25">
      <c r="A33" s="3" t="s">
        <v>234</v>
      </c>
      <c r="B33" s="4"/>
      <c r="C33" s="4">
        <v>770230</v>
      </c>
      <c r="D33" s="4">
        <v>1162505</v>
      </c>
      <c r="E33" s="4">
        <v>408820</v>
      </c>
      <c r="F33" s="4">
        <v>1555556</v>
      </c>
      <c r="G33" s="4">
        <v>1078008</v>
      </c>
      <c r="H33" s="4">
        <v>1767982</v>
      </c>
      <c r="I33" s="4">
        <v>800000</v>
      </c>
      <c r="J33" s="4"/>
      <c r="K33" s="4">
        <v>1546215</v>
      </c>
      <c r="L33" s="4">
        <v>117986</v>
      </c>
      <c r="M33" s="4">
        <v>180000</v>
      </c>
      <c r="N33" s="4">
        <v>9387302</v>
      </c>
    </row>
    <row r="34" spans="1:14" x14ac:dyDescent="0.25">
      <c r="A34" s="3" t="s">
        <v>235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>
        <v>492101</v>
      </c>
      <c r="N34" s="4">
        <v>492101</v>
      </c>
    </row>
    <row r="35" spans="1:14" x14ac:dyDescent="0.25">
      <c r="A35" s="3" t="s">
        <v>236</v>
      </c>
      <c r="B35" s="4"/>
      <c r="C35" s="4"/>
      <c r="D35" s="4">
        <v>902020</v>
      </c>
      <c r="E35" s="4">
        <v>903840</v>
      </c>
      <c r="F35" s="4">
        <v>907100</v>
      </c>
      <c r="G35" s="4">
        <v>910280</v>
      </c>
      <c r="H35" s="4">
        <v>914958</v>
      </c>
      <c r="I35" s="4">
        <v>917319</v>
      </c>
      <c r="J35" s="4">
        <v>917851</v>
      </c>
      <c r="K35" s="4">
        <v>919153</v>
      </c>
      <c r="L35" s="4">
        <v>10000000</v>
      </c>
      <c r="M35" s="4">
        <v>5891146</v>
      </c>
      <c r="N35" s="4">
        <v>23183667</v>
      </c>
    </row>
    <row r="36" spans="1:14" x14ac:dyDescent="0.25">
      <c r="A36" s="3" t="s">
        <v>237</v>
      </c>
      <c r="B36" s="4"/>
      <c r="C36" s="4"/>
      <c r="D36" s="4"/>
      <c r="E36" s="4"/>
      <c r="F36" s="4"/>
      <c r="G36" s="4"/>
      <c r="H36" s="4"/>
      <c r="I36" s="4">
        <v>83255</v>
      </c>
      <c r="J36" s="4">
        <v>-83255</v>
      </c>
      <c r="K36" s="4">
        <v>249763</v>
      </c>
      <c r="L36" s="4">
        <v>83256</v>
      </c>
      <c r="M36" s="4">
        <v>250253</v>
      </c>
      <c r="N36" s="4">
        <v>583272</v>
      </c>
    </row>
    <row r="37" spans="1:14" x14ac:dyDescent="0.25">
      <c r="A37" s="3" t="s">
        <v>238</v>
      </c>
      <c r="B37" s="4"/>
      <c r="C37" s="4">
        <v>4382574</v>
      </c>
      <c r="D37" s="4">
        <v>660000</v>
      </c>
      <c r="E37" s="4">
        <v>500000</v>
      </c>
      <c r="F37" s="4"/>
      <c r="G37" s="4">
        <v>92820</v>
      </c>
      <c r="H37" s="4">
        <v>660000</v>
      </c>
      <c r="I37" s="4">
        <v>660000</v>
      </c>
      <c r="J37" s="4"/>
      <c r="K37" s="4"/>
      <c r="L37" s="4"/>
      <c r="M37" s="4"/>
      <c r="N37" s="4">
        <v>6955394</v>
      </c>
    </row>
    <row r="38" spans="1:14" x14ac:dyDescent="0.25">
      <c r="A38" s="3" t="s">
        <v>239</v>
      </c>
      <c r="B38" s="4"/>
      <c r="C38" s="4"/>
      <c r="D38" s="4"/>
      <c r="E38" s="4"/>
      <c r="F38" s="4"/>
      <c r="G38" s="4">
        <v>0</v>
      </c>
      <c r="H38" s="4"/>
      <c r="I38" s="4"/>
      <c r="J38" s="4"/>
      <c r="K38" s="4"/>
      <c r="L38" s="4">
        <v>0</v>
      </c>
      <c r="M38" s="4"/>
      <c r="N38" s="4">
        <v>0</v>
      </c>
    </row>
    <row r="39" spans="1:14" x14ac:dyDescent="0.25">
      <c r="A39" s="3" t="s">
        <v>240</v>
      </c>
      <c r="B39" s="4"/>
      <c r="C39" s="4"/>
      <c r="D39" s="4"/>
      <c r="E39" s="4"/>
      <c r="F39" s="4"/>
      <c r="G39" s="4"/>
      <c r="H39" s="4"/>
      <c r="I39" s="4">
        <v>0</v>
      </c>
      <c r="J39" s="4"/>
      <c r="K39" s="4"/>
      <c r="L39" s="4"/>
      <c r="M39" s="4"/>
      <c r="N39" s="4">
        <v>0</v>
      </c>
    </row>
    <row r="40" spans="1:14" x14ac:dyDescent="0.25">
      <c r="A40" s="3" t="s">
        <v>15</v>
      </c>
      <c r="B40" s="7">
        <v>0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</row>
  </sheetData>
  <pageMargins left="0.70866141732283472" right="0.70866141732283472" top="0.74803149606299213" bottom="0.74803149606299213" header="0.31496062992125984" footer="0.31496062992125984"/>
  <pageSetup scale="83" orientation="landscape" horizontalDpi="300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tabColor rgb="FF92D050"/>
    <pageSetUpPr fitToPage="1"/>
  </sheetPr>
  <dimension ref="A1:P34"/>
  <sheetViews>
    <sheetView showGridLines="0" topLeftCell="C16" zoomScale="90" zoomScaleNormal="90" workbookViewId="0">
      <selection activeCell="N29" sqref="N29"/>
    </sheetView>
  </sheetViews>
  <sheetFormatPr baseColWidth="10" defaultRowHeight="15" x14ac:dyDescent="0.25"/>
  <cols>
    <col min="1" max="1" width="11.140625" bestFit="1" customWidth="1"/>
    <col min="2" max="2" width="39.28515625" customWidth="1"/>
    <col min="3" max="3" width="15" bestFit="1" customWidth="1"/>
    <col min="4" max="4" width="13.140625" bestFit="1" customWidth="1"/>
    <col min="5" max="5" width="13" bestFit="1" customWidth="1"/>
    <col min="6" max="6" width="12.7109375" customWidth="1"/>
    <col min="7" max="8" width="13" bestFit="1" customWidth="1"/>
    <col min="9" max="10" width="12.7109375" customWidth="1"/>
    <col min="11" max="11" width="13.42578125" customWidth="1"/>
    <col min="12" max="12" width="13.85546875" customWidth="1"/>
    <col min="13" max="13" width="12.7109375" customWidth="1"/>
    <col min="14" max="14" width="13.140625" customWidth="1"/>
    <col min="15" max="15" width="13.7109375" customWidth="1"/>
  </cols>
  <sheetData>
    <row r="1" spans="1:15" ht="12.75" customHeight="1" x14ac:dyDescent="0.25">
      <c r="A1" s="8" t="s">
        <v>18</v>
      </c>
      <c r="B1" s="9" t="s">
        <v>599</v>
      </c>
    </row>
    <row r="2" spans="1:15" ht="12.75" customHeight="1" x14ac:dyDescent="0.25">
      <c r="A2" s="8" t="s">
        <v>19</v>
      </c>
      <c r="B2" s="10" t="s">
        <v>20</v>
      </c>
    </row>
    <row r="3" spans="1:15" ht="12.75" customHeight="1" x14ac:dyDescent="0.25">
      <c r="A3" s="8" t="s">
        <v>21</v>
      </c>
      <c r="B3" s="9" t="s">
        <v>495</v>
      </c>
    </row>
    <row r="4" spans="1:15" ht="12.75" customHeight="1" x14ac:dyDescent="0.25">
      <c r="A4" s="8" t="s">
        <v>22</v>
      </c>
      <c r="B4" s="9" t="s">
        <v>66</v>
      </c>
    </row>
    <row r="5" spans="1:15" ht="12.75" customHeight="1" x14ac:dyDescent="0.25">
      <c r="A5" s="8" t="s">
        <v>23</v>
      </c>
      <c r="B5" s="9" t="s">
        <v>67</v>
      </c>
    </row>
    <row r="7" spans="1:15" s="20" customFormat="1" x14ac:dyDescent="0.25">
      <c r="A7" s="162" t="s">
        <v>506</v>
      </c>
      <c r="B7" s="162"/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2"/>
    </row>
    <row r="9" spans="1:15" s="19" customFormat="1" x14ac:dyDescent="0.25">
      <c r="A9" s="17" t="s">
        <v>31</v>
      </c>
      <c r="B9" s="18" t="s">
        <v>32</v>
      </c>
      <c r="C9" s="16" t="s">
        <v>33</v>
      </c>
      <c r="D9" s="16" t="s">
        <v>34</v>
      </c>
      <c r="E9" s="16" t="s">
        <v>35</v>
      </c>
      <c r="F9" s="16" t="s">
        <v>36</v>
      </c>
      <c r="G9" s="16" t="s">
        <v>37</v>
      </c>
      <c r="H9" s="16" t="s">
        <v>38</v>
      </c>
      <c r="I9" s="16" t="s">
        <v>39</v>
      </c>
      <c r="J9" s="16" t="s">
        <v>40</v>
      </c>
      <c r="K9" s="16" t="s">
        <v>41</v>
      </c>
      <c r="L9" s="16" t="s">
        <v>42</v>
      </c>
      <c r="M9" s="16" t="s">
        <v>43</v>
      </c>
      <c r="N9" s="16" t="s">
        <v>44</v>
      </c>
      <c r="O9" s="16" t="s">
        <v>45</v>
      </c>
    </row>
    <row r="10" spans="1:15" s="98" customFormat="1" x14ac:dyDescent="0.25">
      <c r="A10" s="15">
        <v>4100001</v>
      </c>
      <c r="B10" s="11" t="s">
        <v>267</v>
      </c>
      <c r="C10" s="112">
        <v>0</v>
      </c>
      <c r="D10" s="112">
        <v>0</v>
      </c>
      <c r="E10" s="112">
        <v>0</v>
      </c>
      <c r="F10" s="112">
        <v>0</v>
      </c>
      <c r="G10" s="112">
        <v>0</v>
      </c>
      <c r="H10" s="112">
        <v>0</v>
      </c>
      <c r="I10" s="112">
        <v>0</v>
      </c>
      <c r="J10" s="112">
        <v>0</v>
      </c>
      <c r="K10" s="112">
        <v>0</v>
      </c>
      <c r="L10" s="112">
        <v>0</v>
      </c>
      <c r="M10" s="112">
        <v>0</v>
      </c>
      <c r="N10" s="112">
        <v>0</v>
      </c>
      <c r="O10" s="13">
        <f>+SUM(C10:N10)</f>
        <v>0</v>
      </c>
    </row>
    <row r="11" spans="1:15" x14ac:dyDescent="0.25">
      <c r="A11" s="15">
        <v>4120101</v>
      </c>
      <c r="B11" s="11" t="s">
        <v>212</v>
      </c>
      <c r="C11" s="112">
        <v>0</v>
      </c>
      <c r="D11" s="112">
        <v>0</v>
      </c>
      <c r="E11" s="112">
        <v>0</v>
      </c>
      <c r="F11" s="112">
        <v>0</v>
      </c>
      <c r="G11" s="112">
        <v>14781860</v>
      </c>
      <c r="H11" s="112">
        <v>0</v>
      </c>
      <c r="I11" s="112">
        <v>0</v>
      </c>
      <c r="J11" s="112">
        <v>33233939</v>
      </c>
      <c r="K11" s="112">
        <v>15683808</v>
      </c>
      <c r="L11" s="112">
        <v>4374612</v>
      </c>
      <c r="M11" s="112">
        <v>9867000</v>
      </c>
      <c r="N11" s="112">
        <v>15441258</v>
      </c>
      <c r="O11" s="13">
        <f>+SUM(C11:N11)</f>
        <v>93382477</v>
      </c>
    </row>
    <row r="12" spans="1:15" x14ac:dyDescent="0.25">
      <c r="A12" s="15">
        <v>4501001</v>
      </c>
      <c r="B12" s="11" t="s">
        <v>62</v>
      </c>
      <c r="C12" s="112">
        <v>30000000</v>
      </c>
      <c r="D12" s="112">
        <v>25000000</v>
      </c>
      <c r="E12" s="112">
        <v>0</v>
      </c>
      <c r="F12" s="112">
        <v>25000000</v>
      </c>
      <c r="G12" s="112">
        <v>25000000</v>
      </c>
      <c r="H12" s="112">
        <v>0</v>
      </c>
      <c r="I12" s="112">
        <v>30000000</v>
      </c>
      <c r="J12" s="112">
        <v>0</v>
      </c>
      <c r="K12" s="112">
        <v>4646</v>
      </c>
      <c r="L12" s="112">
        <v>25004646</v>
      </c>
      <c r="M12" s="112">
        <v>4646</v>
      </c>
      <c r="N12" s="112">
        <v>6538</v>
      </c>
      <c r="O12" s="13">
        <f>+SUM(C12:N12)</f>
        <v>160020476</v>
      </c>
    </row>
    <row r="13" spans="1:15" x14ac:dyDescent="0.25">
      <c r="A13" s="15">
        <v>5130101</v>
      </c>
      <c r="B13" s="11" t="s">
        <v>87</v>
      </c>
      <c r="C13" s="112">
        <v>-12851335</v>
      </c>
      <c r="D13" s="112">
        <v>-12251335</v>
      </c>
      <c r="E13" s="112">
        <v>-12451335</v>
      </c>
      <c r="F13" s="112">
        <v>-12651335</v>
      </c>
      <c r="G13" s="112">
        <v>-12651335</v>
      </c>
      <c r="H13" s="112">
        <v>-12651335</v>
      </c>
      <c r="I13" s="112">
        <v>-12651335</v>
      </c>
      <c r="J13" s="112">
        <v>-12651335</v>
      </c>
      <c r="K13" s="112">
        <v>-12651335</v>
      </c>
      <c r="L13" s="112">
        <v>-12251335</v>
      </c>
      <c r="M13" s="112">
        <v>-11868002</v>
      </c>
      <c r="N13" s="112">
        <v>-12584668</v>
      </c>
      <c r="O13" s="13">
        <f t="shared" ref="O13:O29" si="0">+SUM(C13:N13)</f>
        <v>-150166020</v>
      </c>
    </row>
    <row r="14" spans="1:15" x14ac:dyDescent="0.25">
      <c r="A14" s="15">
        <v>5130102</v>
      </c>
      <c r="B14" s="11" t="s">
        <v>512</v>
      </c>
      <c r="C14" s="112">
        <v>-7420000</v>
      </c>
      <c r="D14" s="112">
        <v>0</v>
      </c>
      <c r="E14" s="112">
        <v>0</v>
      </c>
      <c r="F14" s="112">
        <v>0</v>
      </c>
      <c r="G14" s="112">
        <v>0</v>
      </c>
      <c r="H14" s="112">
        <v>0</v>
      </c>
      <c r="I14" s="112">
        <v>0</v>
      </c>
      <c r="J14" s="112">
        <v>0</v>
      </c>
      <c r="K14" s="112">
        <v>0</v>
      </c>
      <c r="L14" s="112">
        <v>0</v>
      </c>
      <c r="M14" s="112">
        <v>0</v>
      </c>
      <c r="N14" s="112">
        <v>0</v>
      </c>
      <c r="O14" s="13">
        <f t="shared" si="0"/>
        <v>-7420000</v>
      </c>
    </row>
    <row r="15" spans="1:15" x14ac:dyDescent="0.25">
      <c r="A15" s="15">
        <v>5130104</v>
      </c>
      <c r="B15" s="11" t="s">
        <v>88</v>
      </c>
      <c r="C15" s="112">
        <v>-1000000</v>
      </c>
      <c r="D15" s="112">
        <v>-1000000</v>
      </c>
      <c r="E15" s="112">
        <v>-1000000</v>
      </c>
      <c r="F15" s="112">
        <v>-1000000</v>
      </c>
      <c r="G15" s="112">
        <v>-1000000</v>
      </c>
      <c r="H15" s="112">
        <v>-1000000</v>
      </c>
      <c r="I15" s="112">
        <v>-1000000</v>
      </c>
      <c r="J15" s="112">
        <v>-1000000</v>
      </c>
      <c r="K15" s="112">
        <v>-1000000</v>
      </c>
      <c r="L15" s="112">
        <v>-1000000</v>
      </c>
      <c r="M15" s="112">
        <v>-1000000</v>
      </c>
      <c r="N15" s="112">
        <v>-1000000</v>
      </c>
      <c r="O15" s="13">
        <f t="shared" si="0"/>
        <v>-12000000</v>
      </c>
    </row>
    <row r="16" spans="1:15" x14ac:dyDescent="0.25">
      <c r="A16" s="15">
        <v>5130105</v>
      </c>
      <c r="B16" s="11" t="s">
        <v>89</v>
      </c>
      <c r="C16" s="112">
        <v>-800000</v>
      </c>
      <c r="D16" s="112">
        <v>-800000</v>
      </c>
      <c r="E16" s="112">
        <v>-800000</v>
      </c>
      <c r="F16" s="112">
        <v>-800000</v>
      </c>
      <c r="G16" s="112">
        <v>-800000</v>
      </c>
      <c r="H16" s="112">
        <v>-800000</v>
      </c>
      <c r="I16" s="112">
        <v>-800000</v>
      </c>
      <c r="J16" s="112">
        <v>-800000</v>
      </c>
      <c r="K16" s="112">
        <v>-800000</v>
      </c>
      <c r="L16" s="112">
        <v>-800000</v>
      </c>
      <c r="M16" s="112">
        <v>-800000</v>
      </c>
      <c r="N16" s="112">
        <v>-800000</v>
      </c>
      <c r="O16" s="13">
        <f t="shared" si="0"/>
        <v>-9600000</v>
      </c>
    </row>
    <row r="17" spans="1:16" x14ac:dyDescent="0.25">
      <c r="A17" s="15">
        <v>5130109</v>
      </c>
      <c r="B17" s="11" t="s">
        <v>90</v>
      </c>
      <c r="C17" s="112">
        <v>-1015211</v>
      </c>
      <c r="D17" s="112">
        <v>-519948</v>
      </c>
      <c r="E17" s="112">
        <v>-444415</v>
      </c>
      <c r="F17" s="112">
        <v>-737994</v>
      </c>
      <c r="G17" s="112">
        <v>662005</v>
      </c>
      <c r="H17" s="112">
        <v>-737994</v>
      </c>
      <c r="I17" s="112">
        <v>618988</v>
      </c>
      <c r="J17" s="112">
        <v>-737995</v>
      </c>
      <c r="K17" s="112">
        <v>-641012</v>
      </c>
      <c r="L17" s="112">
        <v>-738007</v>
      </c>
      <c r="M17" s="112">
        <v>-737995</v>
      </c>
      <c r="N17" s="112">
        <v>-737994</v>
      </c>
      <c r="O17" s="13">
        <f t="shared" si="0"/>
        <v>-5767572</v>
      </c>
    </row>
    <row r="18" spans="1:16" x14ac:dyDescent="0.25">
      <c r="A18" s="15">
        <v>5130113</v>
      </c>
      <c r="B18" s="11" t="s">
        <v>91</v>
      </c>
      <c r="C18" s="112">
        <v>-832659</v>
      </c>
      <c r="D18" s="112">
        <v>-612117</v>
      </c>
      <c r="E18" s="112">
        <v>-624226</v>
      </c>
      <c r="F18" s="112">
        <v>-599192</v>
      </c>
      <c r="G18" s="112">
        <v>-600032</v>
      </c>
      <c r="H18" s="112">
        <v>-600710</v>
      </c>
      <c r="I18" s="112">
        <v>-629025</v>
      </c>
      <c r="J18" s="112">
        <v>-630390</v>
      </c>
      <c r="K18" s="112">
        <v>-631569</v>
      </c>
      <c r="L18" s="112">
        <v>-592357</v>
      </c>
      <c r="M18" s="112">
        <v>-591511</v>
      </c>
      <c r="N18" s="112">
        <v>-599518</v>
      </c>
      <c r="O18" s="13">
        <f t="shared" si="0"/>
        <v>-7543306</v>
      </c>
    </row>
    <row r="19" spans="1:16" x14ac:dyDescent="0.25">
      <c r="A19" s="15">
        <v>5130151</v>
      </c>
      <c r="B19" s="11" t="s">
        <v>73</v>
      </c>
      <c r="C19" s="112">
        <v>-339366</v>
      </c>
      <c r="D19" s="112">
        <v>-106000</v>
      </c>
      <c r="E19" s="112">
        <v>-106000</v>
      </c>
      <c r="F19" s="112">
        <v>-128539</v>
      </c>
      <c r="G19" s="112">
        <v>-163236</v>
      </c>
      <c r="H19" s="112">
        <v>-129087</v>
      </c>
      <c r="I19" s="112">
        <v>-87372</v>
      </c>
      <c r="J19" s="112">
        <v>-97972</v>
      </c>
      <c r="K19" s="112">
        <v>-135161</v>
      </c>
      <c r="L19" s="112">
        <v>-169362</v>
      </c>
      <c r="M19" s="112">
        <v>-125412</v>
      </c>
      <c r="N19" s="151">
        <v>-111224</v>
      </c>
      <c r="O19" s="13">
        <f t="shared" si="0"/>
        <v>-1698731</v>
      </c>
    </row>
    <row r="20" spans="1:16" x14ac:dyDescent="0.25">
      <c r="A20" s="15">
        <v>5130162</v>
      </c>
      <c r="B20" s="11" t="s">
        <v>197</v>
      </c>
      <c r="C20" s="112">
        <v>-81207</v>
      </c>
      <c r="D20" s="112">
        <v>-90000</v>
      </c>
      <c r="E20" s="112">
        <v>-114127</v>
      </c>
      <c r="F20" s="112">
        <v>-93850</v>
      </c>
      <c r="G20" s="112">
        <v>-123818</v>
      </c>
      <c r="H20" s="112">
        <v>-99228</v>
      </c>
      <c r="I20" s="112">
        <v>-96752</v>
      </c>
      <c r="J20" s="112">
        <v>-106703</v>
      </c>
      <c r="K20" s="112">
        <v>-100000</v>
      </c>
      <c r="L20" s="112">
        <v>-164269</v>
      </c>
      <c r="M20" s="112">
        <v>-107890</v>
      </c>
      <c r="N20" s="112">
        <v>-120000</v>
      </c>
      <c r="O20" s="13">
        <f>+SUM(C20:N20)</f>
        <v>-1297844</v>
      </c>
    </row>
    <row r="21" spans="1:16" x14ac:dyDescent="0.25">
      <c r="A21" s="15">
        <v>5130402</v>
      </c>
      <c r="B21" s="11" t="s">
        <v>269</v>
      </c>
      <c r="C21" s="112">
        <v>-3701624</v>
      </c>
      <c r="D21" s="112">
        <v>-8704822</v>
      </c>
      <c r="E21" s="112">
        <v>-1860439</v>
      </c>
      <c r="F21" s="112">
        <v>-318145</v>
      </c>
      <c r="G21" s="112">
        <v>-318832</v>
      </c>
      <c r="H21" s="112">
        <v>-319431</v>
      </c>
      <c r="I21" s="112">
        <v>-319748</v>
      </c>
      <c r="J21" s="112">
        <v>-320730</v>
      </c>
      <c r="K21" s="112">
        <v>-397101</v>
      </c>
      <c r="L21" s="112">
        <v>-328015</v>
      </c>
      <c r="M21" s="112">
        <v>-330353</v>
      </c>
      <c r="N21" s="112">
        <v>-478169</v>
      </c>
      <c r="O21" s="13">
        <f t="shared" si="0"/>
        <v>-17397409</v>
      </c>
    </row>
    <row r="22" spans="1:16" x14ac:dyDescent="0.25">
      <c r="A22" s="15">
        <v>5130601</v>
      </c>
      <c r="B22" s="11" t="s">
        <v>92</v>
      </c>
      <c r="C22" s="112">
        <v>-800000</v>
      </c>
      <c r="D22" s="112">
        <v>-800000</v>
      </c>
      <c r="E22" s="112">
        <v>-800000</v>
      </c>
      <c r="F22" s="112">
        <v>-800000</v>
      </c>
      <c r="G22" s="112">
        <v>-800000</v>
      </c>
      <c r="H22" s="112">
        <v>-800000</v>
      </c>
      <c r="I22" s="112">
        <v>-800000</v>
      </c>
      <c r="J22" s="112">
        <v>-800000</v>
      </c>
      <c r="K22" s="112">
        <v>-800000</v>
      </c>
      <c r="L22" s="112">
        <v>-800000</v>
      </c>
      <c r="M22" s="112">
        <v>-800000</v>
      </c>
      <c r="N22" s="112">
        <v>-800000</v>
      </c>
      <c r="O22" s="13">
        <f t="shared" si="0"/>
        <v>-9600000</v>
      </c>
    </row>
    <row r="23" spans="1:16" x14ac:dyDescent="0.25">
      <c r="A23" s="15">
        <v>5130908</v>
      </c>
      <c r="B23" s="11" t="s">
        <v>242</v>
      </c>
      <c r="C23" s="112">
        <v>0</v>
      </c>
      <c r="D23" s="112">
        <v>0</v>
      </c>
      <c r="E23" s="112">
        <v>0</v>
      </c>
      <c r="F23" s="112">
        <v>0</v>
      </c>
      <c r="G23" s="112">
        <v>0</v>
      </c>
      <c r="H23" s="112">
        <v>0</v>
      </c>
      <c r="I23" s="112">
        <v>0</v>
      </c>
      <c r="J23" s="112">
        <v>0</v>
      </c>
      <c r="K23" s="112">
        <v>0</v>
      </c>
      <c r="L23" s="112">
        <v>0</v>
      </c>
      <c r="M23" s="112">
        <v>0</v>
      </c>
      <c r="N23" s="112">
        <v>0</v>
      </c>
      <c r="O23" s="13">
        <f t="shared" si="0"/>
        <v>0</v>
      </c>
    </row>
    <row r="24" spans="1:16" x14ac:dyDescent="0.25">
      <c r="A24" s="15">
        <v>5131000</v>
      </c>
      <c r="B24" s="11" t="s">
        <v>189</v>
      </c>
      <c r="C24" s="112">
        <f>-152712</f>
        <v>-152712</v>
      </c>
      <c r="D24" s="112">
        <v>-152713</v>
      </c>
      <c r="E24" s="112">
        <v>-152711</v>
      </c>
      <c r="F24" s="112">
        <v>-152714</v>
      </c>
      <c r="G24" s="112">
        <v>-152712</v>
      </c>
      <c r="H24" s="112">
        <v>-152712</v>
      </c>
      <c r="I24" s="112">
        <v>-152713</v>
      </c>
      <c r="J24" s="112">
        <v>-152711</v>
      </c>
      <c r="K24" s="112">
        <v>-152713</v>
      </c>
      <c r="L24" s="112">
        <v>0</v>
      </c>
      <c r="M24" s="112">
        <v>0</v>
      </c>
      <c r="N24" s="112">
        <v>0</v>
      </c>
      <c r="O24" s="13">
        <f t="shared" si="0"/>
        <v>-1374411</v>
      </c>
    </row>
    <row r="25" spans="1:16" x14ac:dyDescent="0.25">
      <c r="A25" s="15">
        <v>5131001</v>
      </c>
      <c r="B25" s="11" t="s">
        <v>189</v>
      </c>
      <c r="C25" s="112"/>
      <c r="D25" s="112"/>
      <c r="E25" s="112"/>
      <c r="F25" s="112"/>
      <c r="G25" s="112"/>
      <c r="H25" s="112"/>
      <c r="I25" s="112"/>
      <c r="J25" s="112"/>
      <c r="K25" s="112"/>
      <c r="L25" s="112">
        <v>-152712</v>
      </c>
      <c r="M25" s="112">
        <v>-152712</v>
      </c>
      <c r="N25" s="112">
        <v>-152712</v>
      </c>
      <c r="O25" s="13">
        <f t="shared" ref="O25" si="1">+SUM(C25:N25)</f>
        <v>-458136</v>
      </c>
    </row>
    <row r="26" spans="1:16" x14ac:dyDescent="0.25">
      <c r="A26" s="15">
        <v>5140101</v>
      </c>
      <c r="B26" s="11" t="s">
        <v>268</v>
      </c>
      <c r="C26" s="112">
        <v>0</v>
      </c>
      <c r="D26" s="112">
        <v>0</v>
      </c>
      <c r="E26" s="112">
        <v>-26022</v>
      </c>
      <c r="F26" s="112">
        <v>0</v>
      </c>
      <c r="G26" s="112">
        <v>0</v>
      </c>
      <c r="H26" s="112">
        <v>0</v>
      </c>
      <c r="I26" s="112">
        <v>26022</v>
      </c>
      <c r="J26" s="112">
        <v>-10535</v>
      </c>
      <c r="K26" s="112">
        <v>-355</v>
      </c>
      <c r="L26" s="112">
        <v>-29390</v>
      </c>
      <c r="M26" s="112">
        <v>-354</v>
      </c>
      <c r="N26" s="112">
        <v>30099</v>
      </c>
      <c r="O26" s="13">
        <f t="shared" si="0"/>
        <v>-10535</v>
      </c>
    </row>
    <row r="27" spans="1:16" x14ac:dyDescent="0.25">
      <c r="A27" s="15">
        <v>5150103</v>
      </c>
      <c r="B27" s="11" t="s">
        <v>74</v>
      </c>
      <c r="C27" s="112">
        <v>0</v>
      </c>
      <c r="D27" s="112">
        <v>0</v>
      </c>
      <c r="E27" s="112">
        <v>0</v>
      </c>
      <c r="F27" s="112">
        <v>0</v>
      </c>
      <c r="G27" s="112">
        <v>0</v>
      </c>
      <c r="H27" s="112">
        <v>0</v>
      </c>
      <c r="I27" s="112">
        <v>0</v>
      </c>
      <c r="J27" s="112">
        <v>0</v>
      </c>
      <c r="K27" s="112">
        <v>0</v>
      </c>
      <c r="L27" s="112">
        <v>0</v>
      </c>
      <c r="M27" s="112">
        <v>0</v>
      </c>
      <c r="N27" s="112">
        <v>0</v>
      </c>
      <c r="O27" s="13">
        <f t="shared" si="0"/>
        <v>0</v>
      </c>
      <c r="P27" s="4"/>
    </row>
    <row r="28" spans="1:16" x14ac:dyDescent="0.25">
      <c r="A28" s="15">
        <v>5150201</v>
      </c>
      <c r="B28" s="11" t="s">
        <v>195</v>
      </c>
      <c r="C28" s="112">
        <v>0</v>
      </c>
      <c r="D28" s="112">
        <v>0</v>
      </c>
      <c r="E28" s="112">
        <v>0</v>
      </c>
      <c r="F28" s="112">
        <v>0</v>
      </c>
      <c r="G28" s="112">
        <v>0</v>
      </c>
      <c r="H28" s="112">
        <v>148</v>
      </c>
      <c r="I28" s="112">
        <v>1182</v>
      </c>
      <c r="J28" s="112">
        <v>0</v>
      </c>
      <c r="K28" s="112">
        <v>592</v>
      </c>
      <c r="L28" s="112">
        <v>5154</v>
      </c>
      <c r="M28" s="112">
        <v>5891</v>
      </c>
      <c r="N28" s="112">
        <v>2502</v>
      </c>
      <c r="O28" s="13">
        <f t="shared" si="0"/>
        <v>15469</v>
      </c>
    </row>
    <row r="29" spans="1:16" x14ac:dyDescent="0.25">
      <c r="A29" s="15">
        <v>5160101</v>
      </c>
      <c r="B29" s="11" t="s">
        <v>685</v>
      </c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>
        <v>-316311</v>
      </c>
      <c r="O29" s="13">
        <f t="shared" si="0"/>
        <v>-316311</v>
      </c>
    </row>
    <row r="30" spans="1:16" x14ac:dyDescent="0.25">
      <c r="A30" s="163" t="s">
        <v>26</v>
      </c>
      <c r="B30" s="163"/>
      <c r="C30" s="14">
        <f>SUM(C10:C28)</f>
        <v>1005886</v>
      </c>
      <c r="D30" s="14">
        <f t="shared" ref="D30:M30" si="2">SUM(D10:D28)</f>
        <v>-36935</v>
      </c>
      <c r="E30" s="14">
        <f t="shared" si="2"/>
        <v>-18379275</v>
      </c>
      <c r="F30" s="14">
        <f t="shared" si="2"/>
        <v>7718231</v>
      </c>
      <c r="G30" s="14">
        <f t="shared" si="2"/>
        <v>23833900</v>
      </c>
      <c r="H30" s="14">
        <f t="shared" si="2"/>
        <v>-17290349</v>
      </c>
      <c r="I30" s="14">
        <f t="shared" si="2"/>
        <v>14109247</v>
      </c>
      <c r="J30" s="14">
        <f t="shared" si="2"/>
        <v>15925568</v>
      </c>
      <c r="K30" s="14">
        <f t="shared" si="2"/>
        <v>-1620200</v>
      </c>
      <c r="L30" s="14">
        <f t="shared" si="2"/>
        <v>12358965</v>
      </c>
      <c r="M30" s="14">
        <f t="shared" si="2"/>
        <v>-6636692</v>
      </c>
      <c r="N30" s="14">
        <f>SUM(N10:N29)</f>
        <v>-2220199</v>
      </c>
      <c r="O30" s="14">
        <f>SUM(O10:O29)</f>
        <v>28768147</v>
      </c>
    </row>
    <row r="31" spans="1:16" x14ac:dyDescent="0.25">
      <c r="I31" s="121"/>
      <c r="J31" s="121"/>
      <c r="K31" s="121"/>
      <c r="O31" s="4">
        <f>+O30-Balance!I65</f>
        <v>0</v>
      </c>
    </row>
    <row r="32" spans="1:16" x14ac:dyDescent="0.25">
      <c r="C32" s="4"/>
      <c r="D32" s="4"/>
      <c r="E32" s="4"/>
      <c r="F32" s="4"/>
      <c r="G32" s="4"/>
      <c r="I32" s="137"/>
      <c r="J32" s="137"/>
      <c r="K32" s="137"/>
    </row>
    <row r="34" spans="3:13" x14ac:dyDescent="0.25"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</row>
  </sheetData>
  <mergeCells count="2">
    <mergeCell ref="A7:O7"/>
    <mergeCell ref="A30:B30"/>
  </mergeCells>
  <pageMargins left="0.70866141732283472" right="0.70866141732283472" top="0.74803149606299213" bottom="0.74803149606299213" header="0.31496062992125984" footer="0.31496062992125984"/>
  <pageSetup scale="55" orientation="landscape" horizont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03BF45-A74B-4E99-A1EB-7DF70D91812E}">
  <sheetPr codeName="Hoja6">
    <pageSetUpPr fitToPage="1"/>
  </sheetPr>
  <dimension ref="B1:D23"/>
  <sheetViews>
    <sheetView showGridLines="0" view="pageBreakPreview" zoomScale="90" zoomScaleNormal="90" zoomScaleSheetLayoutView="90" workbookViewId="0">
      <selection activeCell="C22" sqref="C22"/>
    </sheetView>
  </sheetViews>
  <sheetFormatPr baseColWidth="10" defaultRowHeight="15" x14ac:dyDescent="0.25"/>
  <cols>
    <col min="1" max="1" width="2" customWidth="1"/>
    <col min="3" max="3" width="87.28515625" customWidth="1"/>
    <col min="4" max="4" width="13.85546875" bestFit="1" customWidth="1"/>
  </cols>
  <sheetData>
    <row r="1" spans="2:4" ht="12.75" customHeight="1" x14ac:dyDescent="0.25">
      <c r="B1" s="8" t="s">
        <v>18</v>
      </c>
      <c r="C1" s="9" t="s">
        <v>599</v>
      </c>
    </row>
    <row r="2" spans="2:4" ht="12.75" customHeight="1" x14ac:dyDescent="0.25">
      <c r="B2" s="8" t="s">
        <v>19</v>
      </c>
      <c r="C2" s="10" t="s">
        <v>20</v>
      </c>
    </row>
    <row r="3" spans="2:4" ht="12.75" customHeight="1" x14ac:dyDescent="0.25">
      <c r="B3" s="8" t="s">
        <v>21</v>
      </c>
      <c r="C3" s="9" t="s">
        <v>495</v>
      </c>
    </row>
    <row r="4" spans="2:4" ht="12.75" customHeight="1" x14ac:dyDescent="0.25">
      <c r="B4" s="8" t="s">
        <v>22</v>
      </c>
      <c r="C4" s="9" t="s">
        <v>66</v>
      </c>
    </row>
    <row r="5" spans="2:4" ht="12.75" customHeight="1" x14ac:dyDescent="0.25">
      <c r="B5" s="8" t="s">
        <v>23</v>
      </c>
      <c r="C5" s="9" t="s">
        <v>67</v>
      </c>
    </row>
    <row r="8" spans="2:4" x14ac:dyDescent="0.25">
      <c r="B8" s="164"/>
      <c r="C8" s="164"/>
      <c r="D8" s="164"/>
    </row>
    <row r="10" spans="2:4" x14ac:dyDescent="0.25">
      <c r="B10" t="s">
        <v>24</v>
      </c>
      <c r="C10" s="3">
        <v>1101104</v>
      </c>
    </row>
    <row r="11" spans="2:4" x14ac:dyDescent="0.25">
      <c r="B11" t="s">
        <v>46</v>
      </c>
      <c r="C11" s="3" t="s">
        <v>503</v>
      </c>
    </row>
    <row r="13" spans="2:4" x14ac:dyDescent="0.25">
      <c r="D13" s="21" t="s">
        <v>49</v>
      </c>
    </row>
    <row r="14" spans="2:4" s="20" customFormat="1" x14ac:dyDescent="0.25">
      <c r="B14" s="20" t="s">
        <v>0</v>
      </c>
      <c r="C14" s="20" t="s">
        <v>64</v>
      </c>
      <c r="D14" s="22" t="s">
        <v>1</v>
      </c>
    </row>
    <row r="15" spans="2:4" x14ac:dyDescent="0.25">
      <c r="B15" s="30"/>
      <c r="D15" s="12"/>
    </row>
    <row r="18" spans="2:4" x14ac:dyDescent="0.25">
      <c r="B18" s="20" t="s">
        <v>663</v>
      </c>
      <c r="D18" s="22">
        <f>SUM(D14:D15)</f>
        <v>0</v>
      </c>
    </row>
    <row r="19" spans="2:4" x14ac:dyDescent="0.25">
      <c r="D19" s="12"/>
    </row>
    <row r="20" spans="2:4" x14ac:dyDescent="0.25">
      <c r="D20" s="12"/>
    </row>
    <row r="21" spans="2:4" x14ac:dyDescent="0.25">
      <c r="D21" s="12"/>
    </row>
    <row r="22" spans="2:4" x14ac:dyDescent="0.25">
      <c r="C22" t="s">
        <v>485</v>
      </c>
      <c r="D22" s="12">
        <f>IFERROR(VLOOKUP(C10,Balance!$A$11:$L$48,12,0),)</f>
        <v>0</v>
      </c>
    </row>
    <row r="23" spans="2:4" x14ac:dyDescent="0.25">
      <c r="C23" t="s">
        <v>481</v>
      </c>
      <c r="D23" s="12">
        <f>D22-D18</f>
        <v>0</v>
      </c>
    </row>
  </sheetData>
  <mergeCells count="1">
    <mergeCell ref="B8:D8"/>
  </mergeCells>
  <pageMargins left="0.70866141732283472" right="0.70866141732283472" top="0.74803149606299213" bottom="0.74803149606299213" header="0.31496062992125984" footer="0.31496062992125984"/>
  <pageSetup scale="78" orientation="portrait" horizont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7">
    <pageSetUpPr fitToPage="1"/>
  </sheetPr>
  <dimension ref="B1:H24"/>
  <sheetViews>
    <sheetView showGridLines="0" view="pageBreakPreview" topLeftCell="A4" zoomScale="80" zoomScaleNormal="90" zoomScaleSheetLayoutView="80" workbookViewId="0">
      <selection activeCell="H14" sqref="H14"/>
    </sheetView>
  </sheetViews>
  <sheetFormatPr baseColWidth="10" defaultRowHeight="15" x14ac:dyDescent="0.25"/>
  <cols>
    <col min="1" max="1" width="2" customWidth="1"/>
    <col min="3" max="3" width="24" customWidth="1"/>
    <col min="5" max="5" width="24.28515625" customWidth="1"/>
    <col min="8" max="8" width="13.85546875" bestFit="1" customWidth="1"/>
  </cols>
  <sheetData>
    <row r="1" spans="2:8" ht="12.75" customHeight="1" x14ac:dyDescent="0.25">
      <c r="B1" s="8" t="s">
        <v>18</v>
      </c>
      <c r="C1" s="9" t="s">
        <v>599</v>
      </c>
    </row>
    <row r="2" spans="2:8" ht="12.75" customHeight="1" x14ac:dyDescent="0.25">
      <c r="B2" s="8" t="s">
        <v>19</v>
      </c>
      <c r="C2" s="10" t="s">
        <v>20</v>
      </c>
    </row>
    <row r="3" spans="2:8" ht="12.75" customHeight="1" x14ac:dyDescent="0.25">
      <c r="B3" s="8" t="s">
        <v>21</v>
      </c>
      <c r="C3" s="9" t="s">
        <v>495</v>
      </c>
    </row>
    <row r="4" spans="2:8" ht="12.75" customHeight="1" x14ac:dyDescent="0.25">
      <c r="B4" s="8" t="s">
        <v>22</v>
      </c>
      <c r="C4" s="9" t="s">
        <v>66</v>
      </c>
    </row>
    <row r="5" spans="2:8" ht="12.75" customHeight="1" x14ac:dyDescent="0.25">
      <c r="B5" s="8" t="s">
        <v>23</v>
      </c>
      <c r="C5" s="9" t="s">
        <v>67</v>
      </c>
    </row>
    <row r="8" spans="2:8" x14ac:dyDescent="0.25">
      <c r="B8" s="164" t="s">
        <v>47</v>
      </c>
      <c r="C8" s="164"/>
      <c r="D8" s="164"/>
      <c r="E8" s="164"/>
      <c r="F8" s="164"/>
      <c r="G8" s="164"/>
      <c r="H8" s="164"/>
    </row>
    <row r="10" spans="2:8" x14ac:dyDescent="0.25">
      <c r="B10" t="s">
        <v>24</v>
      </c>
      <c r="C10" s="3">
        <v>1101208</v>
      </c>
    </row>
    <row r="11" spans="2:8" x14ac:dyDescent="0.25">
      <c r="B11" t="s">
        <v>46</v>
      </c>
      <c r="C11" s="3" t="s">
        <v>2</v>
      </c>
    </row>
    <row r="13" spans="2:8" x14ac:dyDescent="0.25">
      <c r="H13" s="21" t="s">
        <v>49</v>
      </c>
    </row>
    <row r="14" spans="2:8" x14ac:dyDescent="0.25">
      <c r="B14" s="20" t="s">
        <v>48</v>
      </c>
      <c r="H14" s="12">
        <v>38970258</v>
      </c>
    </row>
    <row r="16" spans="2:8" x14ac:dyDescent="0.25">
      <c r="B16" s="20" t="s">
        <v>504</v>
      </c>
    </row>
    <row r="17" spans="2:8" x14ac:dyDescent="0.25">
      <c r="H17" s="12"/>
    </row>
    <row r="19" spans="2:8" x14ac:dyDescent="0.25">
      <c r="B19" s="20" t="s">
        <v>50</v>
      </c>
      <c r="H19" s="22">
        <f>SUM(H14:H18)</f>
        <v>38970258</v>
      </c>
    </row>
    <row r="20" spans="2:8" x14ac:dyDescent="0.25">
      <c r="H20" s="12"/>
    </row>
    <row r="21" spans="2:8" x14ac:dyDescent="0.25">
      <c r="H21" s="12"/>
    </row>
    <row r="22" spans="2:8" x14ac:dyDescent="0.25">
      <c r="G22" t="s">
        <v>480</v>
      </c>
      <c r="H22" s="12">
        <f>VLOOKUP(C10,Balance!$A$11:$L$48,12,0)</f>
        <v>38970258</v>
      </c>
    </row>
    <row r="23" spans="2:8" x14ac:dyDescent="0.25">
      <c r="G23" t="s">
        <v>481</v>
      </c>
      <c r="H23" s="12">
        <f>H22-H19</f>
        <v>0</v>
      </c>
    </row>
    <row r="24" spans="2:8" x14ac:dyDescent="0.25">
      <c r="H24" s="12"/>
    </row>
  </sheetData>
  <mergeCells count="1">
    <mergeCell ref="B8:H8"/>
  </mergeCells>
  <pageMargins left="0.70866141732283472" right="0.70866141732283472" top="0.74803149606299213" bottom="0.74803149606299213" header="0.31496062992125984" footer="0.31496062992125984"/>
  <pageSetup scale="82" orientation="portrait" horizont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8"/>
  <dimension ref="B1:D23"/>
  <sheetViews>
    <sheetView showGridLines="0" view="pageBreakPreview" zoomScale="90" zoomScaleNormal="100" zoomScaleSheetLayoutView="90" workbookViewId="0">
      <selection activeCell="B15" sqref="B15"/>
    </sheetView>
  </sheetViews>
  <sheetFormatPr baseColWidth="10" defaultRowHeight="15" x14ac:dyDescent="0.25"/>
  <cols>
    <col min="1" max="1" width="2" customWidth="1"/>
    <col min="3" max="3" width="89.7109375" customWidth="1"/>
    <col min="4" max="4" width="12.140625" bestFit="1" customWidth="1"/>
  </cols>
  <sheetData>
    <row r="1" spans="2:4" ht="12.75" customHeight="1" x14ac:dyDescent="0.25">
      <c r="B1" s="8" t="s">
        <v>18</v>
      </c>
      <c r="C1" s="9" t="s">
        <v>599</v>
      </c>
    </row>
    <row r="2" spans="2:4" ht="12.75" customHeight="1" x14ac:dyDescent="0.25">
      <c r="B2" s="8" t="s">
        <v>19</v>
      </c>
      <c r="C2" s="10" t="s">
        <v>20</v>
      </c>
    </row>
    <row r="3" spans="2:4" ht="12.75" customHeight="1" x14ac:dyDescent="0.25">
      <c r="B3" s="8" t="s">
        <v>21</v>
      </c>
      <c r="C3" s="9" t="s">
        <v>495</v>
      </c>
    </row>
    <row r="4" spans="2:4" ht="12.75" customHeight="1" x14ac:dyDescent="0.25">
      <c r="B4" s="8" t="s">
        <v>22</v>
      </c>
      <c r="C4" s="9" t="s">
        <v>66</v>
      </c>
    </row>
    <row r="5" spans="2:4" ht="12.75" customHeight="1" x14ac:dyDescent="0.25">
      <c r="B5" s="8" t="s">
        <v>23</v>
      </c>
      <c r="C5" s="9" t="s">
        <v>67</v>
      </c>
    </row>
    <row r="8" spans="2:4" x14ac:dyDescent="0.25">
      <c r="B8" s="164"/>
      <c r="C8" s="164"/>
      <c r="D8" s="164"/>
    </row>
    <row r="10" spans="2:4" x14ac:dyDescent="0.25">
      <c r="B10" t="s">
        <v>24</v>
      </c>
      <c r="C10" s="3">
        <v>1104101</v>
      </c>
    </row>
    <row r="11" spans="2:4" x14ac:dyDescent="0.25">
      <c r="B11" t="s">
        <v>46</v>
      </c>
      <c r="C11" s="3" t="s">
        <v>369</v>
      </c>
    </row>
    <row r="13" spans="2:4" x14ac:dyDescent="0.25">
      <c r="D13" s="21" t="s">
        <v>49</v>
      </c>
    </row>
    <row r="14" spans="2:4" s="20" customFormat="1" x14ac:dyDescent="0.25">
      <c r="B14" s="20" t="s">
        <v>0</v>
      </c>
      <c r="C14" s="20" t="s">
        <v>64</v>
      </c>
      <c r="D14" s="22" t="s">
        <v>1</v>
      </c>
    </row>
    <row r="15" spans="2:4" x14ac:dyDescent="0.25">
      <c r="B15" s="30"/>
      <c r="C15" s="116"/>
      <c r="D15" s="66"/>
    </row>
    <row r="16" spans="2:4" x14ac:dyDescent="0.25">
      <c r="B16" s="30">
        <v>44553</v>
      </c>
      <c r="C16" s="116" t="s">
        <v>664</v>
      </c>
      <c r="D16" s="66">
        <v>15441120</v>
      </c>
    </row>
    <row r="18" spans="2:4" x14ac:dyDescent="0.25">
      <c r="B18" s="20" t="str">
        <f>+'Fondos Fijo'!B18</f>
        <v>Saldo al 31 de diciembre de 2021</v>
      </c>
      <c r="D18" s="22">
        <f>SUM(D15:D17)</f>
        <v>15441120</v>
      </c>
    </row>
    <row r="19" spans="2:4" x14ac:dyDescent="0.25">
      <c r="D19" s="12"/>
    </row>
    <row r="20" spans="2:4" x14ac:dyDescent="0.25">
      <c r="D20" s="12"/>
    </row>
    <row r="21" spans="2:4" x14ac:dyDescent="0.25">
      <c r="C21" t="s">
        <v>485</v>
      </c>
      <c r="D21" s="12">
        <f>VLOOKUP(C10,Balance!$A$12:$L$48,12,0)</f>
        <v>15441120</v>
      </c>
    </row>
    <row r="22" spans="2:4" x14ac:dyDescent="0.25">
      <c r="C22" t="s">
        <v>481</v>
      </c>
      <c r="D22" s="12">
        <f>D21-D18</f>
        <v>0</v>
      </c>
    </row>
    <row r="23" spans="2:4" x14ac:dyDescent="0.25">
      <c r="D23" s="12"/>
    </row>
  </sheetData>
  <mergeCells count="1">
    <mergeCell ref="B8:D8"/>
  </mergeCells>
  <pageMargins left="0.7" right="0.7" top="0.75" bottom="0.75" header="0.3" footer="0.3"/>
  <pageSetup scale="77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9">
    <pageSetUpPr fitToPage="1"/>
  </sheetPr>
  <dimension ref="B1:L25"/>
  <sheetViews>
    <sheetView showGridLines="0" view="pageBreakPreview" zoomScale="90" zoomScaleNormal="90" zoomScaleSheetLayoutView="90" workbookViewId="0">
      <selection activeCell="C2" sqref="C2"/>
    </sheetView>
  </sheetViews>
  <sheetFormatPr baseColWidth="10" defaultRowHeight="15" x14ac:dyDescent="0.25"/>
  <cols>
    <col min="1" max="1" width="2" customWidth="1"/>
    <col min="3" max="3" width="87.28515625" customWidth="1"/>
    <col min="4" max="4" width="13.85546875" bestFit="1" customWidth="1"/>
    <col min="12" max="12" width="11.42578125" style="121"/>
  </cols>
  <sheetData>
    <row r="1" spans="2:12" ht="12.75" customHeight="1" x14ac:dyDescent="0.25">
      <c r="B1" s="8" t="s">
        <v>18</v>
      </c>
      <c r="C1" s="9" t="s">
        <v>599</v>
      </c>
    </row>
    <row r="2" spans="2:12" ht="12.75" customHeight="1" x14ac:dyDescent="0.25">
      <c r="B2" s="8" t="s">
        <v>19</v>
      </c>
      <c r="C2" s="10" t="s">
        <v>20</v>
      </c>
    </row>
    <row r="3" spans="2:12" ht="12.75" customHeight="1" x14ac:dyDescent="0.25">
      <c r="B3" s="8" t="s">
        <v>21</v>
      </c>
      <c r="C3" s="9" t="s">
        <v>495</v>
      </c>
    </row>
    <row r="4" spans="2:12" ht="12.75" customHeight="1" x14ac:dyDescent="0.25">
      <c r="B4" s="8" t="s">
        <v>22</v>
      </c>
      <c r="C4" s="9" t="s">
        <v>66</v>
      </c>
    </row>
    <row r="5" spans="2:12" ht="12.75" customHeight="1" x14ac:dyDescent="0.25">
      <c r="B5" s="8" t="s">
        <v>23</v>
      </c>
      <c r="C5" s="9" t="s">
        <v>67</v>
      </c>
    </row>
    <row r="8" spans="2:12" x14ac:dyDescent="0.25">
      <c r="B8" s="164"/>
      <c r="C8" s="164"/>
      <c r="D8" s="164"/>
    </row>
    <row r="10" spans="2:12" x14ac:dyDescent="0.25">
      <c r="B10" t="s">
        <v>24</v>
      </c>
      <c r="C10" s="3">
        <v>1104401</v>
      </c>
    </row>
    <row r="11" spans="2:12" x14ac:dyDescent="0.25">
      <c r="B11" t="s">
        <v>46</v>
      </c>
      <c r="C11" s="3" t="s">
        <v>70</v>
      </c>
    </row>
    <row r="13" spans="2:12" x14ac:dyDescent="0.25">
      <c r="D13" s="21" t="s">
        <v>49</v>
      </c>
    </row>
    <row r="14" spans="2:12" s="20" customFormat="1" x14ac:dyDescent="0.25">
      <c r="B14" s="20" t="s">
        <v>0</v>
      </c>
      <c r="C14" s="20" t="s">
        <v>64</v>
      </c>
      <c r="D14" s="22" t="s">
        <v>1</v>
      </c>
      <c r="L14" s="135"/>
    </row>
    <row r="15" spans="2:12" s="20" customFormat="1" x14ac:dyDescent="0.25">
      <c r="D15" s="22"/>
      <c r="L15" s="135"/>
    </row>
    <row r="16" spans="2:12" s="20" customFormat="1" x14ac:dyDescent="0.25">
      <c r="B16" s="30"/>
      <c r="C16"/>
      <c r="D16" s="12"/>
      <c r="L16" s="135"/>
    </row>
    <row r="17" spans="2:4" x14ac:dyDescent="0.25">
      <c r="B17" s="30"/>
      <c r="D17" s="12"/>
    </row>
    <row r="20" spans="2:4" x14ac:dyDescent="0.25">
      <c r="B20" s="20" t="str">
        <f>+Clientes!B18</f>
        <v>Saldo al 31 de diciembre de 2021</v>
      </c>
      <c r="D20" s="22">
        <f>SUM(D14:D17)</f>
        <v>0</v>
      </c>
    </row>
    <row r="21" spans="2:4" x14ac:dyDescent="0.25">
      <c r="D21" s="12"/>
    </row>
    <row r="22" spans="2:4" x14ac:dyDescent="0.25">
      <c r="D22" s="12"/>
    </row>
    <row r="23" spans="2:4" x14ac:dyDescent="0.25">
      <c r="D23" s="12"/>
    </row>
    <row r="24" spans="2:4" x14ac:dyDescent="0.25">
      <c r="C24" t="s">
        <v>485</v>
      </c>
      <c r="D24" s="12">
        <f>VLOOKUP(C10,Balance!$A$12:$L$48,12,0)</f>
        <v>0</v>
      </c>
    </row>
    <row r="25" spans="2:4" x14ac:dyDescent="0.25">
      <c r="C25" t="s">
        <v>481</v>
      </c>
      <c r="D25" s="12">
        <f>D24-D20</f>
        <v>0</v>
      </c>
    </row>
  </sheetData>
  <mergeCells count="1">
    <mergeCell ref="B8:D8"/>
  </mergeCells>
  <pageMargins left="0.70866141732283472" right="0.70866141732283472" top="0.74803149606299213" bottom="0.74803149606299213" header="0.31496062992125984" footer="0.31496062992125984"/>
  <pageSetup scale="78" orientation="portrait" horizont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46</vt:i4>
      </vt:variant>
      <vt:variant>
        <vt:lpstr>Rangos con nombre</vt:lpstr>
      </vt:variant>
      <vt:variant>
        <vt:i4>42</vt:i4>
      </vt:variant>
    </vt:vector>
  </HeadingPairs>
  <TitlesOfParts>
    <vt:vector size="88" baseType="lpstr">
      <vt:lpstr>Portada</vt:lpstr>
      <vt:lpstr>Balance</vt:lpstr>
      <vt:lpstr>Estado de Sitación</vt:lpstr>
      <vt:lpstr>EERR Clasificado</vt:lpstr>
      <vt:lpstr>EERR</vt:lpstr>
      <vt:lpstr>Fondos Fijo</vt:lpstr>
      <vt:lpstr>Banco Bice</vt:lpstr>
      <vt:lpstr>Clientes</vt:lpstr>
      <vt:lpstr>Fondos por rendir</vt:lpstr>
      <vt:lpstr>Ant Proveedores</vt:lpstr>
      <vt:lpstr>Ant Trabajadores</vt:lpstr>
      <vt:lpstr>PPM</vt:lpstr>
      <vt:lpstr>Impuesto por Recuperar</vt:lpstr>
      <vt:lpstr>Equipos Computacionales</vt:lpstr>
      <vt:lpstr>Proveedores</vt:lpstr>
      <vt:lpstr>Cuentas por Pagar</vt:lpstr>
      <vt:lpstr>Rendiciones por Pagar</vt:lpstr>
      <vt:lpstr>Honorarios por Pagar</vt:lpstr>
      <vt:lpstr>CXP EERR</vt:lpstr>
      <vt:lpstr>Impto por pagar</vt:lpstr>
      <vt:lpstr>Impuesto Único</vt:lpstr>
      <vt:lpstr>Ret. 2° Cat</vt:lpstr>
      <vt:lpstr>Provision de Vacaciones</vt:lpstr>
      <vt:lpstr>Patrimonio</vt:lpstr>
      <vt:lpstr>Ingresos Varios</vt:lpstr>
      <vt:lpstr>Ingresos por Servicios</vt:lpstr>
      <vt:lpstr>Ingresos por Donaciones</vt:lpstr>
      <vt:lpstr>Sueldo Base</vt:lpstr>
      <vt:lpstr>Bonos</vt:lpstr>
      <vt:lpstr>Movilizacion</vt:lpstr>
      <vt:lpstr>Colacion</vt:lpstr>
      <vt:lpstr>Vacaciones</vt:lpstr>
      <vt:lpstr>Aportes Empleador</vt:lpstr>
      <vt:lpstr>Gastos de Administracion</vt:lpstr>
      <vt:lpstr>Gastos Comunes</vt:lpstr>
      <vt:lpstr>Asesorias y Honorarios</vt:lpstr>
      <vt:lpstr>Arriendo </vt:lpstr>
      <vt:lpstr>Patentes y Marcas</vt:lpstr>
      <vt:lpstr>Depreciacion Activo Fijo</vt:lpstr>
      <vt:lpstr>Depreciacion Activo Fijo (2)</vt:lpstr>
      <vt:lpstr>Comisiones Bancarias</vt:lpstr>
      <vt:lpstr>Multas Fiscales</vt:lpstr>
      <vt:lpstr>Corrección Monetaria Activos</vt:lpstr>
      <vt:lpstr>Impuesto Renta</vt:lpstr>
      <vt:lpstr>Libro Mayor</vt:lpstr>
      <vt:lpstr>Pivot</vt:lpstr>
      <vt:lpstr>'Ant Proveedores'!Área_de_impresión</vt:lpstr>
      <vt:lpstr>'Ant Trabajadores'!Área_de_impresión</vt:lpstr>
      <vt:lpstr>'Aportes Empleador'!Área_de_impresión</vt:lpstr>
      <vt:lpstr>'Arriendo '!Área_de_impresión</vt:lpstr>
      <vt:lpstr>'Asesorias y Honorarios'!Área_de_impresión</vt:lpstr>
      <vt:lpstr>'Banco Bice'!Área_de_impresión</vt:lpstr>
      <vt:lpstr>Bonos!Área_de_impresión</vt:lpstr>
      <vt:lpstr>Clientes!Área_de_impresión</vt:lpstr>
      <vt:lpstr>Colacion!Área_de_impresión</vt:lpstr>
      <vt:lpstr>'Comisiones Bancarias'!Área_de_impresión</vt:lpstr>
      <vt:lpstr>'Corrección Monetaria Activos'!Área_de_impresión</vt:lpstr>
      <vt:lpstr>'Cuentas por Pagar'!Área_de_impresión</vt:lpstr>
      <vt:lpstr>'CXP EERR'!Área_de_impresión</vt:lpstr>
      <vt:lpstr>'Depreciacion Activo Fijo'!Área_de_impresión</vt:lpstr>
      <vt:lpstr>'Depreciacion Activo Fijo (2)'!Área_de_impresión</vt:lpstr>
      <vt:lpstr>'EERR Clasificado'!Área_de_impresión</vt:lpstr>
      <vt:lpstr>'Equipos Computacionales'!Área_de_impresión</vt:lpstr>
      <vt:lpstr>'Estado de Sitación'!Área_de_impresión</vt:lpstr>
      <vt:lpstr>'Fondos Fijo'!Área_de_impresión</vt:lpstr>
      <vt:lpstr>'Fondos por rendir'!Área_de_impresión</vt:lpstr>
      <vt:lpstr>'Gastos Comunes'!Área_de_impresión</vt:lpstr>
      <vt:lpstr>'Gastos de Administracion'!Área_de_impresión</vt:lpstr>
      <vt:lpstr>'Honorarios por Pagar'!Área_de_impresión</vt:lpstr>
      <vt:lpstr>'Impto por pagar'!Área_de_impresión</vt:lpstr>
      <vt:lpstr>'Impuesto por Recuperar'!Área_de_impresión</vt:lpstr>
      <vt:lpstr>'Impuesto Renta'!Área_de_impresión</vt:lpstr>
      <vt:lpstr>'Impuesto Único'!Área_de_impresión</vt:lpstr>
      <vt:lpstr>'Ingresos por Donaciones'!Área_de_impresión</vt:lpstr>
      <vt:lpstr>'Ingresos por Servicios'!Área_de_impresión</vt:lpstr>
      <vt:lpstr>'Ingresos Varios'!Área_de_impresión</vt:lpstr>
      <vt:lpstr>Movilizacion!Área_de_impresión</vt:lpstr>
      <vt:lpstr>'Multas Fiscales'!Área_de_impresión</vt:lpstr>
      <vt:lpstr>'Patentes y Marcas'!Área_de_impresión</vt:lpstr>
      <vt:lpstr>Patrimonio!Área_de_impresión</vt:lpstr>
      <vt:lpstr>Portada!Área_de_impresión</vt:lpstr>
      <vt:lpstr>PPM!Área_de_impresión</vt:lpstr>
      <vt:lpstr>Proveedores!Área_de_impresión</vt:lpstr>
      <vt:lpstr>'Provision de Vacaciones'!Área_de_impresión</vt:lpstr>
      <vt:lpstr>'Rendiciones por Pagar'!Área_de_impresión</vt:lpstr>
      <vt:lpstr>'Ret. 2° Cat'!Área_de_impresión</vt:lpstr>
      <vt:lpstr>'Sueldo Base'!Área_de_impresión</vt:lpstr>
      <vt:lpstr>Vacaciones!Área_de_impresión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Espinoza Salas</dc:creator>
  <cp:lastModifiedBy>Pedro Espinoza</cp:lastModifiedBy>
  <cp:lastPrinted>2018-11-26T14:49:49Z</cp:lastPrinted>
  <dcterms:created xsi:type="dcterms:W3CDTF">2015-01-27T02:19:46Z</dcterms:created>
  <dcterms:modified xsi:type="dcterms:W3CDTF">2022-01-25T16:07:08Z</dcterms:modified>
</cp:coreProperties>
</file>